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701"/>
  </bookViews>
  <sheets>
    <sheet name="Carátula" sheetId="1" r:id="rId1"/>
    <sheet name="Índice" sheetId="2" r:id="rId2"/>
    <sheet name="Norte" sheetId="26" r:id="rId3"/>
    <sheet name="Cajamarca" sheetId="18" r:id="rId4"/>
    <sheet name="La Libertad" sheetId="19" r:id="rId5"/>
    <sheet name="Lambayeque" sheetId="20" r:id="rId6"/>
    <sheet name="Piura" sheetId="21" r:id="rId7"/>
    <sheet name="Tumbes" sheetId="27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2" hidden="1">Norte!$C$78:$F$78</definedName>
    <definedName name="CM">[1]Data!$B$1</definedName>
    <definedName name="CR">[1]Data!$Q$1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>#REF!</definedName>
    <definedName name="Indic.Propuestos">'[4]Ctas-Ind (1)'!#REF!</definedName>
    <definedName name="INDICE">[5]!INDICE</definedName>
    <definedName name="IngresF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S130" i="26" l="1"/>
  <c r="R30" i="26"/>
  <c r="R31" i="26"/>
  <c r="R32" i="26"/>
  <c r="R33" i="26"/>
  <c r="R34" i="26"/>
  <c r="R35" i="26"/>
  <c r="R36" i="26"/>
  <c r="R37" i="26"/>
  <c r="R38" i="26"/>
  <c r="R39" i="26"/>
  <c r="R40" i="26"/>
  <c r="R41" i="26"/>
  <c r="S41" i="26"/>
  <c r="K134" i="26"/>
  <c r="L134" i="26"/>
  <c r="M148" i="26"/>
  <c r="L148" i="26"/>
  <c r="K148" i="26"/>
  <c r="M147" i="26"/>
  <c r="L147" i="26"/>
  <c r="K147" i="26"/>
  <c r="M146" i="26"/>
  <c r="L146" i="26"/>
  <c r="K146" i="26"/>
  <c r="M142" i="26"/>
  <c r="L142" i="26"/>
  <c r="K142" i="26"/>
  <c r="M141" i="26"/>
  <c r="L141" i="26"/>
  <c r="K141" i="26"/>
  <c r="M140" i="26"/>
  <c r="L140" i="26"/>
  <c r="K140" i="26"/>
  <c r="K121" i="26" l="1"/>
  <c r="K120" i="26"/>
  <c r="K119" i="26"/>
  <c r="K118" i="26"/>
  <c r="K117" i="26"/>
  <c r="K116" i="26"/>
  <c r="K115" i="26"/>
  <c r="K114" i="26"/>
  <c r="K113" i="26"/>
  <c r="K112" i="26"/>
  <c r="K111" i="26"/>
  <c r="J89" i="26"/>
  <c r="J88" i="26"/>
  <c r="J87" i="26"/>
  <c r="J86" i="26"/>
  <c r="J85" i="26"/>
  <c r="J84" i="26"/>
  <c r="J83" i="26"/>
  <c r="H89" i="26"/>
  <c r="H88" i="26"/>
  <c r="H87" i="26"/>
  <c r="H86" i="26"/>
  <c r="H85" i="26"/>
  <c r="H84" i="26"/>
  <c r="H83" i="26"/>
  <c r="F89" i="26"/>
  <c r="F84" i="26"/>
  <c r="F85" i="26"/>
  <c r="F86" i="26"/>
  <c r="F87" i="26"/>
  <c r="F88" i="26"/>
  <c r="F83" i="26"/>
  <c r="K71" i="26"/>
  <c r="E63" i="26"/>
  <c r="I26" i="26" l="1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K53" i="27"/>
  <c r="E50" i="27"/>
  <c r="K53" i="21"/>
  <c r="E50" i="21"/>
  <c r="K53" i="20"/>
  <c r="E50" i="20"/>
  <c r="K53" i="19"/>
  <c r="E50" i="19"/>
  <c r="K53" i="18"/>
  <c r="E50" i="18"/>
  <c r="K12" i="19" l="1"/>
  <c r="L13" i="19" s="1"/>
  <c r="G69" i="27"/>
  <c r="G68" i="27"/>
  <c r="K67" i="27"/>
  <c r="G65" i="27"/>
  <c r="J64" i="27"/>
  <c r="J72" i="27" s="1"/>
  <c r="K71" i="27" s="1"/>
  <c r="H64" i="27"/>
  <c r="I67" i="27" s="1"/>
  <c r="F64" i="27"/>
  <c r="G70" i="27" s="1"/>
  <c r="K54" i="27"/>
  <c r="L45" i="27" s="1"/>
  <c r="E51" i="27"/>
  <c r="F48" i="27" s="1"/>
  <c r="F47" i="27"/>
  <c r="F43" i="27"/>
  <c r="K26" i="27"/>
  <c r="I30" i="27" s="1"/>
  <c r="J26" i="27"/>
  <c r="H26" i="27"/>
  <c r="K25" i="27"/>
  <c r="L25" i="27" s="1"/>
  <c r="J25" i="27"/>
  <c r="H25" i="27"/>
  <c r="K24" i="27"/>
  <c r="J24" i="27"/>
  <c r="H24" i="27"/>
  <c r="K23" i="27"/>
  <c r="J23" i="27"/>
  <c r="H23" i="27"/>
  <c r="K22" i="27"/>
  <c r="L22" i="27" s="1"/>
  <c r="J22" i="27"/>
  <c r="H22" i="27"/>
  <c r="K21" i="27"/>
  <c r="I29" i="27" s="1"/>
  <c r="J21" i="27"/>
  <c r="H21" i="27"/>
  <c r="K20" i="27"/>
  <c r="J20" i="27"/>
  <c r="H20" i="27"/>
  <c r="K19" i="27"/>
  <c r="J19" i="27"/>
  <c r="H19" i="27"/>
  <c r="K18" i="27"/>
  <c r="L18" i="27" s="1"/>
  <c r="J18" i="27"/>
  <c r="H18" i="27"/>
  <c r="K17" i="27"/>
  <c r="L17" i="27" s="1"/>
  <c r="J17" i="27"/>
  <c r="H17" i="27"/>
  <c r="K16" i="27"/>
  <c r="I28" i="27" s="1"/>
  <c r="J16" i="27"/>
  <c r="H16" i="27"/>
  <c r="K15" i="27"/>
  <c r="J15" i="27"/>
  <c r="H15" i="27"/>
  <c r="K14" i="27"/>
  <c r="L14" i="27" s="1"/>
  <c r="J14" i="27"/>
  <c r="H14" i="27"/>
  <c r="K13" i="27"/>
  <c r="J13" i="27"/>
  <c r="H13" i="27"/>
  <c r="K12" i="27"/>
  <c r="J72" i="21"/>
  <c r="K71" i="21" s="1"/>
  <c r="G70" i="21"/>
  <c r="I67" i="21"/>
  <c r="K64" i="21"/>
  <c r="J64" i="21"/>
  <c r="K69" i="21" s="1"/>
  <c r="H64" i="21"/>
  <c r="H72" i="21" s="1"/>
  <c r="I71" i="21" s="1"/>
  <c r="F64" i="21"/>
  <c r="G67" i="21" s="1"/>
  <c r="K54" i="21"/>
  <c r="E51" i="21"/>
  <c r="E54" i="21" s="1"/>
  <c r="C42" i="21" s="1"/>
  <c r="F48" i="21"/>
  <c r="K26" i="21"/>
  <c r="G30" i="21" s="1"/>
  <c r="J26" i="21"/>
  <c r="H26" i="21"/>
  <c r="K25" i="21"/>
  <c r="L25" i="21" s="1"/>
  <c r="J25" i="21"/>
  <c r="H25" i="21"/>
  <c r="K24" i="21"/>
  <c r="J24" i="21"/>
  <c r="H24" i="21"/>
  <c r="K23" i="21"/>
  <c r="J23" i="21"/>
  <c r="H23" i="21"/>
  <c r="K22" i="21"/>
  <c r="J22" i="21"/>
  <c r="H22" i="21"/>
  <c r="K21" i="21"/>
  <c r="I29" i="21" s="1"/>
  <c r="J21" i="21"/>
  <c r="H21" i="21"/>
  <c r="K20" i="21"/>
  <c r="J20" i="21"/>
  <c r="H20" i="21"/>
  <c r="K19" i="21"/>
  <c r="J19" i="21"/>
  <c r="H19" i="21"/>
  <c r="K18" i="21"/>
  <c r="J18" i="21"/>
  <c r="H18" i="21"/>
  <c r="K17" i="21"/>
  <c r="L17" i="21" s="1"/>
  <c r="J17" i="21"/>
  <c r="H17" i="21"/>
  <c r="K16" i="21"/>
  <c r="G28" i="21" s="1"/>
  <c r="J16" i="21"/>
  <c r="H16" i="21"/>
  <c r="K15" i="21"/>
  <c r="J15" i="21"/>
  <c r="H15" i="21"/>
  <c r="K14" i="21"/>
  <c r="J14" i="21"/>
  <c r="H14" i="21"/>
  <c r="K13" i="21"/>
  <c r="L13" i="21" s="1"/>
  <c r="J13" i="21"/>
  <c r="H13" i="21"/>
  <c r="K12" i="21"/>
  <c r="K70" i="20"/>
  <c r="K67" i="20"/>
  <c r="J64" i="20"/>
  <c r="J72" i="20" s="1"/>
  <c r="K71" i="20" s="1"/>
  <c r="H64" i="20"/>
  <c r="I67" i="20" s="1"/>
  <c r="F64" i="20"/>
  <c r="G70" i="20" s="1"/>
  <c r="K54" i="20"/>
  <c r="E51" i="20"/>
  <c r="F48" i="20" s="1"/>
  <c r="K26" i="20"/>
  <c r="J26" i="20"/>
  <c r="H26" i="20"/>
  <c r="K25" i="20"/>
  <c r="L25" i="20" s="1"/>
  <c r="J25" i="20"/>
  <c r="H25" i="20"/>
  <c r="K24" i="20"/>
  <c r="L24" i="20" s="1"/>
  <c r="J24" i="20"/>
  <c r="H24" i="20"/>
  <c r="K23" i="20"/>
  <c r="J23" i="20"/>
  <c r="H23" i="20"/>
  <c r="K22" i="20"/>
  <c r="J22" i="20"/>
  <c r="H22" i="20"/>
  <c r="K21" i="20"/>
  <c r="I29" i="20" s="1"/>
  <c r="J21" i="20"/>
  <c r="H21" i="20"/>
  <c r="K20" i="20"/>
  <c r="L20" i="20" s="1"/>
  <c r="J20" i="20"/>
  <c r="H20" i="20"/>
  <c r="K19" i="20"/>
  <c r="J19" i="20"/>
  <c r="H19" i="20"/>
  <c r="K18" i="20"/>
  <c r="J18" i="20"/>
  <c r="H18" i="20"/>
  <c r="K17" i="20"/>
  <c r="L17" i="20" s="1"/>
  <c r="J17" i="20"/>
  <c r="H17" i="20"/>
  <c r="K16" i="20"/>
  <c r="I28" i="20" s="1"/>
  <c r="J16" i="20"/>
  <c r="H16" i="20"/>
  <c r="K15" i="20"/>
  <c r="J15" i="20"/>
  <c r="H15" i="20"/>
  <c r="K14" i="20"/>
  <c r="J14" i="20"/>
  <c r="H14" i="20"/>
  <c r="K13" i="20"/>
  <c r="J13" i="20"/>
  <c r="H13" i="20"/>
  <c r="K12" i="20"/>
  <c r="K70" i="19"/>
  <c r="K67" i="19"/>
  <c r="J64" i="19"/>
  <c r="J72" i="19" s="1"/>
  <c r="K71" i="19" s="1"/>
  <c r="H64" i="19"/>
  <c r="I67" i="19" s="1"/>
  <c r="F64" i="19"/>
  <c r="G70" i="19" s="1"/>
  <c r="K54" i="19"/>
  <c r="E51" i="19"/>
  <c r="F48" i="19" s="1"/>
  <c r="K26" i="19"/>
  <c r="M26" i="19" s="1"/>
  <c r="C7" i="19" s="1"/>
  <c r="J26" i="19"/>
  <c r="H26" i="19"/>
  <c r="K25" i="19"/>
  <c r="L25" i="19" s="1"/>
  <c r="J25" i="19"/>
  <c r="H25" i="19"/>
  <c r="K24" i="19"/>
  <c r="J24" i="19"/>
  <c r="H24" i="19"/>
  <c r="K23" i="19"/>
  <c r="L23" i="19" s="1"/>
  <c r="J23" i="19"/>
  <c r="H23" i="19"/>
  <c r="K22" i="19"/>
  <c r="L22" i="19" s="1"/>
  <c r="J22" i="19"/>
  <c r="H22" i="19"/>
  <c r="K21" i="19"/>
  <c r="I29" i="19" s="1"/>
  <c r="J21" i="19"/>
  <c r="H21" i="19"/>
  <c r="K20" i="19"/>
  <c r="J20" i="19"/>
  <c r="H20" i="19"/>
  <c r="K19" i="19"/>
  <c r="L19" i="19" s="1"/>
  <c r="J19" i="19"/>
  <c r="H19" i="19"/>
  <c r="K18" i="19"/>
  <c r="L18" i="19" s="1"/>
  <c r="J18" i="19"/>
  <c r="H18" i="19"/>
  <c r="K17" i="19"/>
  <c r="L17" i="19" s="1"/>
  <c r="J17" i="19"/>
  <c r="H17" i="19"/>
  <c r="K16" i="19"/>
  <c r="I28" i="19" s="1"/>
  <c r="J16" i="19"/>
  <c r="H16" i="19"/>
  <c r="K15" i="19"/>
  <c r="L15" i="19" s="1"/>
  <c r="J15" i="19"/>
  <c r="H15" i="19"/>
  <c r="K14" i="19"/>
  <c r="L14" i="19" s="1"/>
  <c r="J14" i="19"/>
  <c r="H14" i="19"/>
  <c r="K13" i="19"/>
  <c r="J13" i="19"/>
  <c r="H13" i="19"/>
  <c r="L52" i="27" l="1"/>
  <c r="I42" i="27"/>
  <c r="L51" i="21"/>
  <c r="I42" i="21"/>
  <c r="F43" i="21"/>
  <c r="F47" i="21"/>
  <c r="L52" i="20"/>
  <c r="I42" i="20"/>
  <c r="F43" i="20"/>
  <c r="L52" i="19"/>
  <c r="I42" i="19"/>
  <c r="K66" i="27"/>
  <c r="K70" i="27"/>
  <c r="F72" i="27"/>
  <c r="G71" i="27" s="1"/>
  <c r="K67" i="21"/>
  <c r="K68" i="21"/>
  <c r="G65" i="21"/>
  <c r="G66" i="21"/>
  <c r="G69" i="21"/>
  <c r="K66" i="20"/>
  <c r="G68" i="20"/>
  <c r="F72" i="20"/>
  <c r="G71" i="20" s="1"/>
  <c r="G65" i="20"/>
  <c r="G69" i="20"/>
  <c r="K66" i="19"/>
  <c r="F72" i="19"/>
  <c r="G71" i="19" s="1"/>
  <c r="G68" i="19"/>
  <c r="G65" i="19"/>
  <c r="G69" i="19"/>
  <c r="L49" i="27"/>
  <c r="F44" i="21"/>
  <c r="L45" i="21"/>
  <c r="L49" i="21"/>
  <c r="L50" i="21"/>
  <c r="L46" i="21"/>
  <c r="L52" i="21"/>
  <c r="F47" i="20"/>
  <c r="L49" i="20"/>
  <c r="L45" i="20"/>
  <c r="F43" i="19"/>
  <c r="F47" i="19"/>
  <c r="L45" i="19"/>
  <c r="L49" i="19"/>
  <c r="M26" i="27"/>
  <c r="C7" i="27" s="1"/>
  <c r="L13" i="27"/>
  <c r="L20" i="27"/>
  <c r="L24" i="27"/>
  <c r="G29" i="27"/>
  <c r="K29" i="27" s="1"/>
  <c r="L15" i="27"/>
  <c r="L19" i="27"/>
  <c r="L23" i="27"/>
  <c r="L14" i="21"/>
  <c r="L18" i="21"/>
  <c r="L22" i="21"/>
  <c r="L15" i="20"/>
  <c r="L19" i="20"/>
  <c r="L23" i="20"/>
  <c r="L14" i="20"/>
  <c r="L18" i="20"/>
  <c r="L22" i="20"/>
  <c r="L26" i="20"/>
  <c r="L20" i="19"/>
  <c r="L24" i="19"/>
  <c r="K30" i="27"/>
  <c r="G30" i="27"/>
  <c r="L16" i="27"/>
  <c r="L21" i="27"/>
  <c r="L26" i="27"/>
  <c r="L20" i="21"/>
  <c r="L24" i="21"/>
  <c r="L15" i="21"/>
  <c r="L19" i="21"/>
  <c r="L23" i="21"/>
  <c r="I30" i="20"/>
  <c r="M26" i="20"/>
  <c r="C7" i="20" s="1"/>
  <c r="G30" i="20"/>
  <c r="L16" i="20"/>
  <c r="L21" i="20"/>
  <c r="L13" i="20"/>
  <c r="G29" i="20"/>
  <c r="K29" i="20" s="1"/>
  <c r="K29" i="19"/>
  <c r="G30" i="19"/>
  <c r="L16" i="19"/>
  <c r="L21" i="19"/>
  <c r="L26" i="19"/>
  <c r="I30" i="19"/>
  <c r="K30" i="19" s="1"/>
  <c r="G29" i="19"/>
  <c r="I70" i="27"/>
  <c r="L44" i="27"/>
  <c r="L48" i="27"/>
  <c r="F51" i="27"/>
  <c r="L53" i="27"/>
  <c r="L54" i="27"/>
  <c r="I64" i="27"/>
  <c r="I65" i="27"/>
  <c r="I69" i="27"/>
  <c r="G28" i="27"/>
  <c r="K28" i="27" s="1"/>
  <c r="L43" i="27"/>
  <c r="F45" i="27"/>
  <c r="L47" i="27"/>
  <c r="F49" i="27"/>
  <c r="L51" i="27"/>
  <c r="E54" i="27"/>
  <c r="C42" i="27" s="1"/>
  <c r="K65" i="27"/>
  <c r="G67" i="27"/>
  <c r="I68" i="27"/>
  <c r="K69" i="27"/>
  <c r="H72" i="27"/>
  <c r="I71" i="27" s="1"/>
  <c r="I66" i="27"/>
  <c r="F46" i="27"/>
  <c r="F50" i="27"/>
  <c r="F44" i="27"/>
  <c r="L46" i="27"/>
  <c r="L50" i="27"/>
  <c r="K64" i="27"/>
  <c r="G66" i="27"/>
  <c r="K68" i="27"/>
  <c r="K29" i="21"/>
  <c r="G50" i="21"/>
  <c r="G46" i="21"/>
  <c r="G53" i="21"/>
  <c r="G44" i="21"/>
  <c r="G54" i="21"/>
  <c r="G45" i="21"/>
  <c r="G47" i="21"/>
  <c r="G43" i="21"/>
  <c r="G48" i="21"/>
  <c r="G49" i="21"/>
  <c r="I28" i="21"/>
  <c r="K28" i="21" s="1"/>
  <c r="I66" i="21"/>
  <c r="M26" i="21"/>
  <c r="C7" i="21" s="1"/>
  <c r="G29" i="21"/>
  <c r="I30" i="21"/>
  <c r="K30" i="21" s="1"/>
  <c r="L44" i="21"/>
  <c r="F46" i="21"/>
  <c r="L48" i="21"/>
  <c r="F50" i="21"/>
  <c r="F51" i="21"/>
  <c r="L53" i="21"/>
  <c r="L54" i="21"/>
  <c r="I64" i="21"/>
  <c r="I65" i="21"/>
  <c r="K66" i="21"/>
  <c r="G68" i="21"/>
  <c r="I69" i="21"/>
  <c r="K70" i="21"/>
  <c r="F72" i="21"/>
  <c r="L16" i="21"/>
  <c r="L21" i="21"/>
  <c r="L26" i="21"/>
  <c r="I70" i="21"/>
  <c r="L43" i="21"/>
  <c r="F45" i="21"/>
  <c r="L47" i="21"/>
  <c r="F49" i="21"/>
  <c r="K65" i="21"/>
  <c r="I68" i="21"/>
  <c r="L44" i="20"/>
  <c r="F46" i="20"/>
  <c r="L48" i="20"/>
  <c r="F51" i="20"/>
  <c r="G28" i="20"/>
  <c r="K28" i="20" s="1"/>
  <c r="L43" i="20"/>
  <c r="F45" i="20"/>
  <c r="L47" i="20"/>
  <c r="F49" i="20"/>
  <c r="L51" i="20"/>
  <c r="E54" i="20"/>
  <c r="C42" i="20" s="1"/>
  <c r="K65" i="20"/>
  <c r="G67" i="20"/>
  <c r="I68" i="20"/>
  <c r="K69" i="20"/>
  <c r="H72" i="20"/>
  <c r="I71" i="20" s="1"/>
  <c r="I66" i="20"/>
  <c r="I70" i="20"/>
  <c r="F50" i="20"/>
  <c r="L53" i="20"/>
  <c r="L54" i="20"/>
  <c r="I65" i="20"/>
  <c r="I69" i="20"/>
  <c r="F44" i="20"/>
  <c r="L46" i="20"/>
  <c r="L50" i="20"/>
  <c r="K64" i="20"/>
  <c r="G66" i="20"/>
  <c r="K68" i="20"/>
  <c r="C36" i="19"/>
  <c r="I70" i="19"/>
  <c r="L44" i="19"/>
  <c r="L48" i="19"/>
  <c r="F51" i="19"/>
  <c r="L54" i="19"/>
  <c r="G28" i="19"/>
  <c r="K28" i="19" s="1"/>
  <c r="L43" i="19"/>
  <c r="F45" i="19"/>
  <c r="L47" i="19"/>
  <c r="F49" i="19"/>
  <c r="L51" i="19"/>
  <c r="E54" i="19"/>
  <c r="C42" i="19" s="1"/>
  <c r="K65" i="19"/>
  <c r="G67" i="19"/>
  <c r="I68" i="19"/>
  <c r="K69" i="19"/>
  <c r="H72" i="19"/>
  <c r="I71" i="19" s="1"/>
  <c r="I66" i="19"/>
  <c r="F46" i="19"/>
  <c r="F50" i="19"/>
  <c r="L53" i="19"/>
  <c r="I65" i="19"/>
  <c r="I69" i="19"/>
  <c r="F44" i="19"/>
  <c r="L46" i="19"/>
  <c r="L50" i="19"/>
  <c r="K64" i="19"/>
  <c r="G66" i="19"/>
  <c r="K68" i="19"/>
  <c r="C36" i="20" l="1"/>
  <c r="G64" i="20"/>
  <c r="I64" i="19"/>
  <c r="G64" i="27"/>
  <c r="G64" i="19"/>
  <c r="C36" i="27"/>
  <c r="K30" i="20"/>
  <c r="G54" i="27"/>
  <c r="G49" i="27"/>
  <c r="G45" i="27"/>
  <c r="G43" i="27"/>
  <c r="G50" i="27"/>
  <c r="G46" i="27"/>
  <c r="G47" i="27"/>
  <c r="G53" i="27"/>
  <c r="G48" i="27"/>
  <c r="G44" i="27"/>
  <c r="G71" i="21"/>
  <c r="G64" i="21"/>
  <c r="C36" i="21"/>
  <c r="G54" i="20"/>
  <c r="G49" i="20"/>
  <c r="G45" i="20"/>
  <c r="G47" i="20"/>
  <c r="G43" i="20"/>
  <c r="G48" i="20"/>
  <c r="G50" i="20"/>
  <c r="G46" i="20"/>
  <c r="G53" i="20"/>
  <c r="G44" i="20"/>
  <c r="I64" i="20"/>
  <c r="G54" i="19"/>
  <c r="G49" i="19"/>
  <c r="G45" i="19"/>
  <c r="G47" i="19"/>
  <c r="G43" i="19"/>
  <c r="G48" i="19"/>
  <c r="G44" i="19"/>
  <c r="G50" i="19"/>
  <c r="G46" i="19"/>
  <c r="G53" i="19"/>
  <c r="T77" i="26"/>
  <c r="T78" i="26"/>
  <c r="T79" i="26"/>
  <c r="T80" i="26"/>
  <c r="T76" i="26"/>
  <c r="M149" i="26"/>
  <c r="L149" i="26"/>
  <c r="K149" i="26"/>
  <c r="M143" i="26"/>
  <c r="L143" i="26"/>
  <c r="K143" i="26"/>
  <c r="M139" i="26"/>
  <c r="L139" i="26"/>
  <c r="K139" i="26"/>
  <c r="I104" i="26" l="1"/>
  <c r="K104" i="26" s="1"/>
  <c r="I103" i="26"/>
  <c r="M103" i="26" s="1"/>
  <c r="K72" i="26"/>
  <c r="M104" i="26" l="1"/>
  <c r="N104" i="26"/>
  <c r="L71" i="26"/>
  <c r="N103" i="26"/>
  <c r="J104" i="26"/>
  <c r="L104" i="26"/>
  <c r="J103" i="26"/>
  <c r="K103" i="26"/>
  <c r="L103" i="26"/>
  <c r="L68" i="26"/>
  <c r="L69" i="26"/>
  <c r="L70" i="26"/>
  <c r="K38" i="26" l="1"/>
  <c r="U38" i="26" s="1"/>
  <c r="E38" i="26"/>
  <c r="D38" i="26"/>
  <c r="K41" i="26"/>
  <c r="U41" i="26" s="1"/>
  <c r="E41" i="26"/>
  <c r="D41" i="26"/>
  <c r="S26" i="26"/>
  <c r="S25" i="26"/>
  <c r="S24" i="26"/>
  <c r="S23" i="26"/>
  <c r="S22" i="26"/>
  <c r="S21" i="26"/>
  <c r="S20" i="26"/>
  <c r="S19" i="26"/>
  <c r="S18" i="26"/>
  <c r="S17" i="26"/>
  <c r="S16" i="26"/>
  <c r="S15" i="26"/>
  <c r="S14" i="26"/>
  <c r="S13" i="26"/>
  <c r="S12" i="26"/>
  <c r="F38" i="26" l="1"/>
  <c r="L38" i="26" s="1"/>
  <c r="V38" i="26" s="1"/>
  <c r="T18" i="26"/>
  <c r="S35" i="26"/>
  <c r="T26" i="26"/>
  <c r="T19" i="26"/>
  <c r="S36" i="26"/>
  <c r="T12" i="26"/>
  <c r="S29" i="26"/>
  <c r="T16" i="26"/>
  <c r="S33" i="26"/>
  <c r="T20" i="26"/>
  <c r="T24" i="26"/>
  <c r="S39" i="26"/>
  <c r="T14" i="26"/>
  <c r="S31" i="26"/>
  <c r="T22" i="26"/>
  <c r="S37" i="26"/>
  <c r="T15" i="26"/>
  <c r="S32" i="26"/>
  <c r="T23" i="26"/>
  <c r="S38" i="26"/>
  <c r="T13" i="26"/>
  <c r="S30" i="26"/>
  <c r="T17" i="26"/>
  <c r="S34" i="26"/>
  <c r="T21" i="26"/>
  <c r="T25" i="26"/>
  <c r="S40" i="26"/>
  <c r="F41" i="26"/>
  <c r="L41" i="26" s="1"/>
  <c r="M41" i="26" l="1"/>
  <c r="V41" i="26"/>
  <c r="N41" i="26"/>
  <c r="H41" i="26" s="1"/>
  <c r="N38" i="26"/>
  <c r="H38" i="26" s="1"/>
  <c r="M38" i="26"/>
  <c r="K12" i="18"/>
  <c r="B4" i="27"/>
  <c r="J3" i="27"/>
  <c r="B3" i="27"/>
  <c r="J4" i="26" l="1"/>
  <c r="M150" i="26"/>
  <c r="L150" i="26"/>
  <c r="K150" i="26"/>
  <c r="M137" i="26"/>
  <c r="L137" i="26"/>
  <c r="K137" i="26"/>
  <c r="M136" i="26"/>
  <c r="L136" i="26"/>
  <c r="K136" i="26"/>
  <c r="M145" i="26"/>
  <c r="L145" i="26"/>
  <c r="K145" i="26"/>
  <c r="M135" i="26"/>
  <c r="L135" i="26"/>
  <c r="K135" i="26"/>
  <c r="M134" i="26"/>
  <c r="I102" i="26" l="1"/>
  <c r="M102" i="26" s="1"/>
  <c r="I101" i="26"/>
  <c r="N101" i="26" s="1"/>
  <c r="I100" i="26"/>
  <c r="K100" i="26" s="1"/>
  <c r="D105" i="26"/>
  <c r="E105" i="26"/>
  <c r="F64" i="18"/>
  <c r="F72" i="18" s="1"/>
  <c r="H64" i="18"/>
  <c r="J64" i="18"/>
  <c r="J72" i="18" s="1"/>
  <c r="N102" i="26" l="1"/>
  <c r="K71" i="18"/>
  <c r="K64" i="18"/>
  <c r="G71" i="18"/>
  <c r="J102" i="26"/>
  <c r="K101" i="26"/>
  <c r="L101" i="26"/>
  <c r="L100" i="26"/>
  <c r="K102" i="26"/>
  <c r="M100" i="26"/>
  <c r="J100" i="26"/>
  <c r="N100" i="26"/>
  <c r="M101" i="26"/>
  <c r="L102" i="26"/>
  <c r="J101" i="26"/>
  <c r="J82" i="26"/>
  <c r="J90" i="26" s="1"/>
  <c r="K89" i="26" s="1"/>
  <c r="H82" i="26"/>
  <c r="I82" i="26" s="1"/>
  <c r="F82" i="26"/>
  <c r="G84" i="26" s="1"/>
  <c r="G64" i="18"/>
  <c r="H72" i="18"/>
  <c r="G69" i="18"/>
  <c r="G65" i="18"/>
  <c r="G68" i="18"/>
  <c r="G67" i="18"/>
  <c r="G70" i="18"/>
  <c r="G66" i="18"/>
  <c r="K67" i="18"/>
  <c r="K70" i="18"/>
  <c r="K66" i="18"/>
  <c r="K69" i="18"/>
  <c r="K65" i="18"/>
  <c r="K68" i="18"/>
  <c r="I70" i="18"/>
  <c r="I66" i="18"/>
  <c r="I69" i="18"/>
  <c r="I65" i="18"/>
  <c r="I68" i="18"/>
  <c r="I67" i="18"/>
  <c r="I71" i="18" l="1"/>
  <c r="I64" i="18"/>
  <c r="I83" i="26"/>
  <c r="G83" i="26"/>
  <c r="K82" i="26"/>
  <c r="K85" i="26"/>
  <c r="K84" i="26"/>
  <c r="K88" i="26"/>
  <c r="K86" i="26"/>
  <c r="K83" i="26"/>
  <c r="K87" i="26"/>
  <c r="F105" i="26"/>
  <c r="I87" i="26"/>
  <c r="G86" i="26"/>
  <c r="I86" i="26"/>
  <c r="H90" i="26"/>
  <c r="I89" i="26" s="1"/>
  <c r="I88" i="26"/>
  <c r="I84" i="26"/>
  <c r="G87" i="26"/>
  <c r="I85" i="26"/>
  <c r="F90" i="26"/>
  <c r="G85" i="26"/>
  <c r="G88" i="26"/>
  <c r="K39" i="26"/>
  <c r="U39" i="26" s="1"/>
  <c r="K40" i="26"/>
  <c r="U40" i="26" s="1"/>
  <c r="E37" i="26"/>
  <c r="D37" i="26"/>
  <c r="E39" i="26"/>
  <c r="D39" i="26"/>
  <c r="E40" i="26"/>
  <c r="D40" i="26"/>
  <c r="E64" i="26"/>
  <c r="E72" i="26" s="1"/>
  <c r="B4" i="26"/>
  <c r="J3" i="26"/>
  <c r="B3" i="26"/>
  <c r="G70" i="26" l="1"/>
  <c r="G71" i="26"/>
  <c r="G69" i="26"/>
  <c r="G68" i="26"/>
  <c r="H105" i="26"/>
  <c r="G105" i="26"/>
  <c r="G89" i="26"/>
  <c r="G82" i="26"/>
  <c r="J14" i="26"/>
  <c r="J18" i="26"/>
  <c r="J22" i="26"/>
  <c r="J26" i="26"/>
  <c r="K14" i="26"/>
  <c r="H18" i="26"/>
  <c r="H22" i="26"/>
  <c r="K26" i="26"/>
  <c r="I30" i="26" s="1"/>
  <c r="J15" i="26"/>
  <c r="J24" i="26"/>
  <c r="J20" i="26"/>
  <c r="H14" i="26"/>
  <c r="K22" i="26"/>
  <c r="J19" i="26"/>
  <c r="L66" i="26"/>
  <c r="H16" i="26"/>
  <c r="K24" i="26"/>
  <c r="K20" i="26"/>
  <c r="J23" i="26"/>
  <c r="K18" i="26"/>
  <c r="H15" i="26"/>
  <c r="H23" i="26"/>
  <c r="F39" i="26"/>
  <c r="L39" i="26" s="1"/>
  <c r="K16" i="26"/>
  <c r="H24" i="26"/>
  <c r="K12" i="26"/>
  <c r="J13" i="26"/>
  <c r="J17" i="26"/>
  <c r="J21" i="26"/>
  <c r="J25" i="26"/>
  <c r="J16" i="26"/>
  <c r="H26" i="26"/>
  <c r="H19" i="26"/>
  <c r="H20" i="26"/>
  <c r="D42" i="26"/>
  <c r="C55" i="26" s="1"/>
  <c r="K13" i="26"/>
  <c r="K17" i="26"/>
  <c r="K21" i="26"/>
  <c r="K25" i="26"/>
  <c r="K15" i="26"/>
  <c r="H17" i="26"/>
  <c r="K19" i="26"/>
  <c r="H21" i="26"/>
  <c r="K23" i="26"/>
  <c r="H25" i="26"/>
  <c r="H13" i="26"/>
  <c r="F40" i="26"/>
  <c r="L40" i="26" s="1"/>
  <c r="V40" i="26" s="1"/>
  <c r="F37" i="26"/>
  <c r="L37" i="26" s="1"/>
  <c r="V37" i="26" s="1"/>
  <c r="E42" i="26"/>
  <c r="I55" i="26" s="1"/>
  <c r="F59" i="26"/>
  <c r="F64" i="26"/>
  <c r="F62" i="26"/>
  <c r="F58" i="26"/>
  <c r="F60" i="26"/>
  <c r="F56" i="26"/>
  <c r="F61" i="26"/>
  <c r="F57" i="26"/>
  <c r="F63" i="26"/>
  <c r="L61" i="26"/>
  <c r="L57" i="26"/>
  <c r="L65" i="26"/>
  <c r="L63" i="26"/>
  <c r="L62" i="26"/>
  <c r="L58" i="26"/>
  <c r="L72" i="26"/>
  <c r="L64" i="26"/>
  <c r="L59" i="26"/>
  <c r="L60" i="26"/>
  <c r="L56" i="26"/>
  <c r="L67" i="26"/>
  <c r="V39" i="26" l="1"/>
  <c r="M39" i="26"/>
  <c r="I105" i="26"/>
  <c r="L14" i="26"/>
  <c r="G30" i="26"/>
  <c r="K30" i="26" s="1"/>
  <c r="L23" i="26"/>
  <c r="L18" i="26"/>
  <c r="L21" i="26"/>
  <c r="C49" i="26"/>
  <c r="L25" i="26"/>
  <c r="L26" i="26"/>
  <c r="L16" i="26"/>
  <c r="I29" i="26"/>
  <c r="G29" i="26"/>
  <c r="G28" i="26"/>
  <c r="L17" i="26"/>
  <c r="L22" i="26"/>
  <c r="L15" i="26"/>
  <c r="L19" i="26"/>
  <c r="M26" i="26"/>
  <c r="C7" i="26" s="1"/>
  <c r="I28" i="26"/>
  <c r="F42" i="26"/>
  <c r="L20" i="26"/>
  <c r="L13" i="26"/>
  <c r="L24" i="26"/>
  <c r="N40" i="26"/>
  <c r="H40" i="26" s="1"/>
  <c r="M40" i="26"/>
  <c r="L42" i="26"/>
  <c r="N39" i="26"/>
  <c r="H39" i="26" s="1"/>
  <c r="G72" i="26"/>
  <c r="G67" i="26"/>
  <c r="G60" i="26"/>
  <c r="G56" i="26"/>
  <c r="G61" i="26"/>
  <c r="G57" i="26"/>
  <c r="G63" i="26"/>
  <c r="G62" i="26"/>
  <c r="G58" i="26"/>
  <c r="G59" i="26"/>
  <c r="G41" i="26" l="1"/>
  <c r="G38" i="26"/>
  <c r="K105" i="26"/>
  <c r="J105" i="26"/>
  <c r="L105" i="26"/>
  <c r="N105" i="26"/>
  <c r="M105" i="26"/>
  <c r="G37" i="26"/>
  <c r="G42" i="26"/>
  <c r="K28" i="26"/>
  <c r="K29" i="26"/>
  <c r="G40" i="26"/>
  <c r="G39" i="26"/>
  <c r="B4" i="21" l="1"/>
  <c r="J3" i="21"/>
  <c r="B3" i="21"/>
  <c r="B4" i="20"/>
  <c r="J3" i="20"/>
  <c r="B3" i="20"/>
  <c r="B4" i="19"/>
  <c r="J3" i="19"/>
  <c r="B3" i="19"/>
  <c r="J3" i="18"/>
  <c r="B4" i="18"/>
  <c r="B3" i="18" l="1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K54" i="18" l="1"/>
  <c r="I42" i="18" s="1"/>
  <c r="E51" i="18"/>
  <c r="F51" i="18" s="1"/>
  <c r="K26" i="18"/>
  <c r="K25" i="18"/>
  <c r="K37" i="26" s="1"/>
  <c r="U37" i="26" s="1"/>
  <c r="K24" i="18"/>
  <c r="K23" i="18"/>
  <c r="K22" i="18"/>
  <c r="K21" i="18"/>
  <c r="K20" i="18"/>
  <c r="K19" i="18"/>
  <c r="K18" i="18"/>
  <c r="K17" i="18"/>
  <c r="K16" i="18"/>
  <c r="K15" i="18"/>
  <c r="K14" i="18"/>
  <c r="K13" i="18"/>
  <c r="L24" i="18" l="1"/>
  <c r="I28" i="18"/>
  <c r="G28" i="18"/>
  <c r="K42" i="26"/>
  <c r="M37" i="26"/>
  <c r="N37" i="26"/>
  <c r="H37" i="26" s="1"/>
  <c r="I30" i="18"/>
  <c r="G30" i="18"/>
  <c r="I29" i="18"/>
  <c r="G29" i="18"/>
  <c r="L54" i="18"/>
  <c r="L49" i="18"/>
  <c r="L50" i="18"/>
  <c r="L45" i="18"/>
  <c r="F43" i="18"/>
  <c r="F47" i="18"/>
  <c r="M26" i="18"/>
  <c r="C7" i="18" s="1"/>
  <c r="L17" i="18"/>
  <c r="L21" i="18"/>
  <c r="L13" i="18"/>
  <c r="L14" i="18"/>
  <c r="L18" i="18"/>
  <c r="L22" i="18"/>
  <c r="L25" i="18"/>
  <c r="L15" i="18"/>
  <c r="L19" i="18"/>
  <c r="L23" i="18"/>
  <c r="L26" i="18"/>
  <c r="L16" i="18"/>
  <c r="L20" i="18"/>
  <c r="L43" i="18"/>
  <c r="F45" i="18"/>
  <c r="L47" i="18"/>
  <c r="F49" i="18"/>
  <c r="L51" i="18"/>
  <c r="E54" i="18"/>
  <c r="C42" i="18" s="1"/>
  <c r="F44" i="18"/>
  <c r="L46" i="18"/>
  <c r="F48" i="18"/>
  <c r="L52" i="18"/>
  <c r="L44" i="18"/>
  <c r="F46" i="18"/>
  <c r="L48" i="18"/>
  <c r="F50" i="18"/>
  <c r="L53" i="18"/>
  <c r="N42" i="26" l="1"/>
  <c r="H42" i="26" s="1"/>
  <c r="M42" i="26"/>
  <c r="C36" i="18"/>
  <c r="K28" i="18"/>
  <c r="K30" i="18"/>
  <c r="K29" i="18"/>
  <c r="G47" i="18"/>
  <c r="G43" i="18"/>
  <c r="G53" i="18"/>
  <c r="G44" i="18"/>
  <c r="G54" i="18"/>
  <c r="G49" i="18"/>
  <c r="G45" i="18"/>
  <c r="G50" i="18"/>
  <c r="G46" i="18"/>
  <c r="G48" i="18"/>
  <c r="I122" i="26" l="1"/>
  <c r="G122" i="26"/>
  <c r="K122" i="26"/>
  <c r="F122" i="26"/>
  <c r="H122" i="26"/>
  <c r="J122" i="26"/>
</calcChain>
</file>

<file path=xl/sharedStrings.xml><?xml version="1.0" encoding="utf-8"?>
<sst xmlns="http://schemas.openxmlformats.org/spreadsheetml/2006/main" count="581" uniqueCount="147">
  <si>
    <t>Índice</t>
  </si>
  <si>
    <t>Amazonas</t>
  </si>
  <si>
    <t>San Martín</t>
  </si>
  <si>
    <t>Otros</t>
  </si>
  <si>
    <t>Región</t>
  </si>
  <si>
    <t>Año</t>
  </si>
  <si>
    <t>Nacionales</t>
  </si>
  <si>
    <t>Var. %</t>
  </si>
  <si>
    <t>Extranjeros</t>
  </si>
  <si>
    <t>Total</t>
  </si>
  <si>
    <t>La tasa de crecimiento promedio anual durante los últimos 10 años es de:</t>
  </si>
  <si>
    <t>* Personas que llegan a un establecimiento de hospedaje y se registran para ocupar una habitación por uno o más días, contra pago por este servicio, cualquiera sea su edad o sexo</t>
  </si>
  <si>
    <t>Participación:</t>
  </si>
  <si>
    <t>Fuente: Mincetur - Encuesta Mensual de Establecimientos de Hospedaje                        Elaboración: CIE- PERUCÁMARAS</t>
  </si>
  <si>
    <t>Número</t>
  </si>
  <si>
    <t xml:space="preserve">Part. % </t>
  </si>
  <si>
    <t>Part. %</t>
  </si>
  <si>
    <t>País</t>
  </si>
  <si>
    <t>Lambayeque</t>
  </si>
  <si>
    <t>Francia</t>
  </si>
  <si>
    <t>Alemania</t>
  </si>
  <si>
    <t>Italia</t>
  </si>
  <si>
    <t>La Libertad</t>
  </si>
  <si>
    <t>Piura</t>
  </si>
  <si>
    <t>Canada</t>
  </si>
  <si>
    <t>Argentina</t>
  </si>
  <si>
    <t>Lima Metropolitana Y Callao</t>
  </si>
  <si>
    <t>Lima Provincias</t>
  </si>
  <si>
    <t>Región de Procedencia de los huespedes Nacionales, 2017</t>
  </si>
  <si>
    <t>Total*</t>
  </si>
  <si>
    <t>* Sin considerar la misma región.</t>
  </si>
  <si>
    <t>** El promedio de días de permanencia</t>
  </si>
  <si>
    <t>días prom.**</t>
  </si>
  <si>
    <t>Fuente: Mincetur                                                                                                                                                                                                               Elaboración: CIE- PERUCÁMARAS</t>
  </si>
  <si>
    <t>Estados Unidos (Usa)</t>
  </si>
  <si>
    <t>Espana</t>
  </si>
  <si>
    <t>Inglaterra - Reino Unido</t>
  </si>
  <si>
    <t>Otro Pais De Europa</t>
  </si>
  <si>
    <t>Chile</t>
  </si>
  <si>
    <t>Bolivia</t>
  </si>
  <si>
    <t>Colombia</t>
  </si>
  <si>
    <t>(Número)</t>
  </si>
  <si>
    <t>Par. %</t>
  </si>
  <si>
    <t>Variación</t>
  </si>
  <si>
    <t>Fuente: Mincetur                                                                        Elaboración: CIE- PERUCÁMARAS</t>
  </si>
  <si>
    <t>( Total de arribos al 2017)</t>
  </si>
  <si>
    <t>País de Procedencia de los huespedes extranjeros
en la macro región, 2017</t>
  </si>
  <si>
    <t>País de Procedencia de los huespedes extranjeros
en la  región, 2017</t>
  </si>
  <si>
    <t>1 Estrella</t>
  </si>
  <si>
    <t>2 Estrellas</t>
  </si>
  <si>
    <t>3 Estrellas</t>
  </si>
  <si>
    <t>4 Estrellas</t>
  </si>
  <si>
    <t>5 Estrellas</t>
  </si>
  <si>
    <t>Nº Estable</t>
  </si>
  <si>
    <t>Nº Habita</t>
  </si>
  <si>
    <t>Nº Plazas-Cama</t>
  </si>
  <si>
    <t>%</t>
  </si>
  <si>
    <t>Fuente: Mincetur                                                                                                                                                                      Elaboración: CIE- PERUCÁMARAS</t>
  </si>
  <si>
    <t>No Clasificados</t>
  </si>
  <si>
    <t>Totales</t>
  </si>
  <si>
    <t>Clasificados*</t>
  </si>
  <si>
    <t>Establecimientos de Hospedaje Colectivo, según categoría, 2017</t>
  </si>
  <si>
    <t>Categoría</t>
  </si>
  <si>
    <t>Otros **</t>
  </si>
  <si>
    <t>** Ecolodge y Alberges Juveniles</t>
  </si>
  <si>
    <t>* Establecimientos Clasificados por Autoridad competente de Turismo y categorizados, Los categorizados comprenden las clases: hoteles, apart-hotel, hostales y resort.</t>
  </si>
  <si>
    <t>3. Establecimientos de Hospedaje Colectivo, según categoría, 2017</t>
  </si>
  <si>
    <t>Hotel 1 Estrella</t>
  </si>
  <si>
    <t>Hotel 2 Estrellas</t>
  </si>
  <si>
    <t>Hotel 3 Estrellas</t>
  </si>
  <si>
    <t>Hotel 4 Estrellas</t>
  </si>
  <si>
    <t>Hotel 5 Estrellas</t>
  </si>
  <si>
    <t>Fuente: Mincetur                                                                                                                    Elaboración: CIE- PERUCÁMARAS</t>
  </si>
  <si>
    <t>1 Estrella %</t>
  </si>
  <si>
    <t>2 Estrellas %</t>
  </si>
  <si>
    <t>3 Estrellas %</t>
  </si>
  <si>
    <t>4 Estrellas %</t>
  </si>
  <si>
    <t>5 Estrellas %</t>
  </si>
  <si>
    <t>Macro Región</t>
  </si>
  <si>
    <t>Número de Hoteles según Categoría por regiones, 2017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</si>
  <si>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</si>
  <si>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</si>
  <si>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</si>
  <si>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</si>
  <si>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</si>
  <si>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</si>
  <si>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</si>
  <si>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</si>
  <si>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</si>
  <si>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</si>
  <si>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</si>
  <si>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Número de establecimientos de hospedaje, según región</t>
  </si>
  <si>
    <t xml:space="preserve">Arribo de Visitantes a establecimientos de hospedaje, 2003-2017 </t>
  </si>
  <si>
    <t>1. Arribo de vivistantes a establecimientos de hospedaje</t>
  </si>
  <si>
    <t>2. Arribo de vivistantes a establecimientos de hospedaje</t>
  </si>
  <si>
    <t>1. Arribo de vivistantes a establecimientos de hospedaje*</t>
  </si>
  <si>
    <t xml:space="preserve">Arribo de vivistantes a establecimientos de hospedaje, 2003-2017 </t>
  </si>
  <si>
    <t>2. Arribo de vivistantes a establecimientos de hospedaje*</t>
  </si>
  <si>
    <t>Variación % 2017/2016</t>
  </si>
  <si>
    <t>Nacional</t>
  </si>
  <si>
    <t>Extranjero</t>
  </si>
  <si>
    <t>FUENTE: Servicio Nacional de Áreas Naturales Protegidas - SERNANP</t>
  </si>
  <si>
    <t>Elaboración: CIE-PERUCÁMARAS</t>
  </si>
  <si>
    <t>Áncash</t>
  </si>
  <si>
    <t>Ica</t>
  </si>
  <si>
    <t>Brasil</t>
  </si>
  <si>
    <t>Tumbes</t>
  </si>
  <si>
    <t>Arequipa</t>
  </si>
  <si>
    <t>Venezuela</t>
  </si>
  <si>
    <t>MACRO</t>
  </si>
  <si>
    <t>Mexico</t>
  </si>
  <si>
    <t>Fuente: Mincetur                                                                                                                              Elaboración: CIE- PERUCÁMARAS</t>
  </si>
  <si>
    <t>Var. % 17/16</t>
  </si>
  <si>
    <t>Norte</t>
  </si>
  <si>
    <t>Cajamarca</t>
  </si>
  <si>
    <t>Información ampliada del Reporte Regional de la Macro Región Norte - Edición N° 285</t>
  </si>
  <si>
    <t>Lunes, 9 de abril de 2018</t>
  </si>
  <si>
    <t>Ecuador</t>
  </si>
  <si>
    <t>Taiwan</t>
  </si>
  <si>
    <t>Macro Región Norte: Arribos a establecimientos de hospedaje</t>
  </si>
  <si>
    <t>4. Visitas a los principales nortes turísticos en la macro región</t>
  </si>
  <si>
    <t>Llegada de visitantes a los principales nortes turísticos de la macro región 2017</t>
  </si>
  <si>
    <t>Principales nortes Turísticos</t>
  </si>
  <si>
    <t>Norte: Arribos a establecimientos de hospedaje</t>
  </si>
  <si>
    <t>Fuente: Mincetur                                                                                                                                                                       Elaboración: CIE- PERUCÁMARAS</t>
  </si>
  <si>
    <t>Centro Arqueológico Ventanillas de Otuzco</t>
  </si>
  <si>
    <t>Complejo monumental Belén</t>
  </si>
  <si>
    <t>Monumento Arqueológico Cumbemayo</t>
  </si>
  <si>
    <t>Sitio Arqueológico Kuntur Wasi</t>
  </si>
  <si>
    <t>Complejo Arqueológico Huaca Arco Iris</t>
  </si>
  <si>
    <t>Complejo Arqueológico Huaca del Sol y de la Luna</t>
  </si>
  <si>
    <t>Complejo Arqueológico Huaca el Brujo</t>
  </si>
  <si>
    <t>Museo de Sitio Chan Chan</t>
  </si>
  <si>
    <t>Palacio Nikán "CASA DEL CENTRO"</t>
  </si>
  <si>
    <t>Museo de Sitio de Túcume</t>
  </si>
  <si>
    <t>Museo de Sitio Huaca Rajada Sipán</t>
  </si>
  <si>
    <t>Museo de Tumbas Reales del Señor de Sipán</t>
  </si>
  <si>
    <t xml:space="preserve"> Museo Nacional de Arqueología y etnografía Heinrich Brunning</t>
  </si>
  <si>
    <t>Museo Nacional de Sicán</t>
  </si>
  <si>
    <t>Santuario Histórico Bosque de Pómac</t>
  </si>
  <si>
    <t>"Arribo de turistas nacionales y extranjeros en el 2017"</t>
  </si>
  <si>
    <t>Macro Región Norte: Arribos nacionales y extranjeros – 2017</t>
  </si>
  <si>
    <t>La Libertad: Arribos nacionales y extranjeros – 2017</t>
  </si>
  <si>
    <t>Lambayeque: Arribos nacionales y extranjeros – 2017</t>
  </si>
  <si>
    <t>Piura: Arribos nacionales y extranjeros – 2017</t>
  </si>
  <si>
    <t>Tumbes: Arribos nacionales y extranjeros – 2017</t>
  </si>
  <si>
    <t>Cajamarca: Arribos nacionales y extranjeros –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</si>
</sst>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64" formatCode="0.0%"/>
    <numFmt numFmtId="165" formatCode="#,##0.0"/>
    <numFmt numFmtId="166" formatCode="&quot;S/.&quot;\ #,##0.00_);\(&quot;S/.&quot;\ #,##0.00\)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_(* #,##0.0_);_(* \(#,##0.0\);_(* &quot;-&quot;??_);_(@_)"/>
    <numFmt numFmtId="171" formatCode="_(&quot;S/.&quot;\ * #,##0.00_);_(&quot;S/.&quot;\ * \(#,##0.00\);_(&quot;S/.&quot;\ * &quot;-&quot;??_);_(@_)"/>
    <numFmt numFmtId="172" formatCode="0.0"/>
    <numFmt numFmtId="173" formatCode="_ * #,##0_ ;_ * \-#,##0_ ;_ * &quot;-&quot;??_ ;_ @_ "/>
    <numFmt numFmtId="174" formatCode="\(0.0%\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6"/>
      <color theme="1"/>
      <name val="Arial"/>
      <family val="2"/>
    </font>
    <font>
      <sz val="9"/>
      <name val="Calibri"/>
      <family val="2"/>
      <scheme val="minor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sz val="16"/>
      <color theme="5" tint="-0.249977111117893"/>
      <name val="Times New Roman"/>
      <family val="1"/>
    </font>
    <font>
      <sz val="10"/>
      <color theme="1" tint="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Arial Narrow"/>
      <family val="2"/>
    </font>
    <font>
      <sz val="10"/>
      <color rgb="FFFF000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Arial Narrow"/>
      <family val="2"/>
    </font>
    <font>
      <b/>
      <sz val="1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6"/>
      <name val="Times New Roman"/>
      <family val="1"/>
    </font>
    <font>
      <b/>
      <sz val="16"/>
      <color theme="5" tint="-0.24997711111789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8">
    <xf numFmtId="0" fontId="0" fillId="0" borderId="0" xfId="0"/>
    <xf numFmtId="0" fontId="0" fillId="2" borderId="0" xfId="0" applyFill="1"/>
    <xf numFmtId="0" fontId="3" fillId="2" borderId="0" xfId="2" applyFill="1" applyAlignment="1">
      <alignment horizontal="right"/>
    </xf>
    <xf numFmtId="0" fontId="7" fillId="2" borderId="0" xfId="0" applyFont="1" applyFill="1"/>
    <xf numFmtId="0" fontId="0" fillId="2" borderId="0" xfId="0" applyFill="1" applyAlignment="1">
      <alignment horizontal="center"/>
    </xf>
    <xf numFmtId="0" fontId="3" fillId="2" borderId="0" xfId="2" applyFill="1"/>
    <xf numFmtId="0" fontId="11" fillId="2" borderId="0" xfId="0" applyFont="1" applyFill="1"/>
    <xf numFmtId="0" fontId="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/>
    <xf numFmtId="0" fontId="12" fillId="2" borderId="0" xfId="0" applyFont="1" applyFill="1" applyAlignment="1">
      <alignment vertical="center"/>
    </xf>
    <xf numFmtId="0" fontId="16" fillId="2" borderId="0" xfId="0" applyFont="1" applyFill="1"/>
    <xf numFmtId="172" fontId="16" fillId="2" borderId="0" xfId="0" applyNumberFormat="1" applyFont="1" applyFill="1"/>
    <xf numFmtId="164" fontId="16" fillId="2" borderId="0" xfId="1" applyNumberFormat="1" applyFont="1" applyFill="1"/>
    <xf numFmtId="165" fontId="7" fillId="2" borderId="0" xfId="0" applyNumberFormat="1" applyFont="1" applyFill="1"/>
    <xf numFmtId="164" fontId="7" fillId="2" borderId="0" xfId="1" applyNumberFormat="1" applyFont="1" applyFill="1"/>
    <xf numFmtId="17" fontId="9" fillId="2" borderId="0" xfId="0" applyNumberFormat="1" applyFont="1" applyFill="1"/>
    <xf numFmtId="0" fontId="19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2" borderId="0" xfId="0" applyFill="1" applyAlignment="1"/>
    <xf numFmtId="0" fontId="2" fillId="2" borderId="0" xfId="0" applyFont="1" applyFill="1" applyBorder="1" applyAlignment="1"/>
    <xf numFmtId="0" fontId="13" fillId="2" borderId="0" xfId="0" applyFont="1" applyFill="1" applyBorder="1" applyAlignment="1"/>
    <xf numFmtId="0" fontId="14" fillId="2" borderId="0" xfId="0" applyFont="1" applyFill="1" applyBorder="1" applyAlignment="1"/>
    <xf numFmtId="3" fontId="14" fillId="2" borderId="7" xfId="0" applyNumberFormat="1" applyFont="1" applyFill="1" applyBorder="1" applyAlignment="1"/>
    <xf numFmtId="164" fontId="0" fillId="2" borderId="9" xfId="1" applyNumberFormat="1" applyFont="1" applyFill="1" applyBorder="1" applyAlignment="1"/>
    <xf numFmtId="164" fontId="0" fillId="2" borderId="10" xfId="1" applyNumberFormat="1" applyFont="1" applyFill="1" applyBorder="1" applyAlignment="1"/>
    <xf numFmtId="0" fontId="11" fillId="2" borderId="0" xfId="0" applyFont="1" applyFill="1" applyAlignment="1"/>
    <xf numFmtId="0" fontId="11" fillId="2" borderId="1" xfId="0" applyFont="1" applyFill="1" applyBorder="1" applyAlignment="1"/>
    <xf numFmtId="0" fontId="11" fillId="2" borderId="5" xfId="0" applyFont="1" applyFill="1" applyBorder="1" applyAlignment="1"/>
    <xf numFmtId="0" fontId="11" fillId="2" borderId="6" xfId="0" applyFont="1" applyFill="1" applyBorder="1" applyAlignment="1"/>
    <xf numFmtId="0" fontId="11" fillId="2" borderId="2" xfId="0" applyFont="1" applyFill="1" applyBorder="1" applyAlignment="1"/>
    <xf numFmtId="0" fontId="11" fillId="2" borderId="0" xfId="0" applyFont="1" applyFill="1" applyBorder="1" applyAlignment="1"/>
    <xf numFmtId="164" fontId="11" fillId="2" borderId="0" xfId="1" applyNumberFormat="1" applyFont="1" applyFill="1" applyBorder="1" applyAlignment="1"/>
    <xf numFmtId="0" fontId="11" fillId="2" borderId="11" xfId="0" applyFont="1" applyFill="1" applyBorder="1" applyAlignment="1"/>
    <xf numFmtId="0" fontId="11" fillId="2" borderId="3" xfId="0" applyFont="1" applyFill="1" applyBorder="1" applyAlignment="1"/>
    <xf numFmtId="0" fontId="11" fillId="2" borderId="12" xfId="0" applyFont="1" applyFill="1" applyBorder="1" applyAlignment="1"/>
    <xf numFmtId="0" fontId="18" fillId="2" borderId="0" xfId="0" applyFont="1" applyFill="1" applyAlignment="1"/>
    <xf numFmtId="3" fontId="22" fillId="2" borderId="0" xfId="0" applyNumberFormat="1" applyFont="1" applyFill="1" applyBorder="1" applyAlignment="1"/>
    <xf numFmtId="0" fontId="7" fillId="2" borderId="4" xfId="0" applyFont="1" applyFill="1" applyBorder="1" applyAlignment="1"/>
    <xf numFmtId="0" fontId="7" fillId="2" borderId="7" xfId="0" applyFont="1" applyFill="1" applyBorder="1" applyAlignment="1">
      <alignment horizontal="center" vertical="center"/>
    </xf>
    <xf numFmtId="164" fontId="24" fillId="2" borderId="7" xfId="1" applyNumberFormat="1" applyFont="1" applyFill="1" applyBorder="1" applyAlignment="1"/>
    <xf numFmtId="164" fontId="2" fillId="2" borderId="7" xfId="1" applyNumberFormat="1" applyFont="1" applyFill="1" applyBorder="1" applyAlignment="1"/>
    <xf numFmtId="0" fontId="0" fillId="2" borderId="9" xfId="0" applyFont="1" applyFill="1" applyBorder="1" applyAlignment="1">
      <alignment horizontal="center"/>
    </xf>
    <xf numFmtId="164" fontId="15" fillId="2" borderId="0" xfId="1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/>
    <xf numFmtId="0" fontId="2" fillId="3" borderId="0" xfId="0" applyFont="1" applyFill="1" applyBorder="1" applyAlignment="1"/>
    <xf numFmtId="3" fontId="2" fillId="3" borderId="0" xfId="0" applyNumberFormat="1" applyFont="1" applyFill="1" applyBorder="1" applyAlignment="1"/>
    <xf numFmtId="164" fontId="2" fillId="2" borderId="0" xfId="1" applyNumberFormat="1" applyFont="1" applyFill="1" applyBorder="1" applyAlignment="1"/>
    <xf numFmtId="164" fontId="2" fillId="3" borderId="0" xfId="1" applyNumberFormat="1" applyFont="1" applyFill="1" applyBorder="1" applyAlignment="1"/>
    <xf numFmtId="172" fontId="7" fillId="2" borderId="0" xfId="0" applyNumberFormat="1" applyFont="1" applyFill="1" applyAlignment="1">
      <alignment horizontal="center"/>
    </xf>
    <xf numFmtId="0" fontId="16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5" fillId="4" borderId="13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3" fontId="11" fillId="2" borderId="0" xfId="0" applyNumberFormat="1" applyFont="1" applyFill="1" applyAlignment="1"/>
    <xf numFmtId="172" fontId="2" fillId="3" borderId="0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/>
    <xf numFmtId="164" fontId="26" fillId="2" borderId="0" xfId="1" applyNumberFormat="1" applyFont="1" applyFill="1" applyAlignment="1"/>
    <xf numFmtId="173" fontId="11" fillId="2" borderId="0" xfId="30" applyNumberFormat="1" applyFont="1" applyFill="1" applyAlignment="1"/>
    <xf numFmtId="0" fontId="25" fillId="4" borderId="0" xfId="0" applyFont="1" applyFill="1" applyBorder="1" applyAlignment="1">
      <alignment horizontal="left" vertical="center"/>
    </xf>
    <xf numFmtId="3" fontId="24" fillId="3" borderId="0" xfId="0" applyNumberFormat="1" applyFont="1" applyFill="1" applyBorder="1" applyAlignment="1"/>
    <xf numFmtId="164" fontId="28" fillId="3" borderId="0" xfId="1" applyNumberFormat="1" applyFont="1" applyFill="1" applyBorder="1" applyAlignment="1"/>
    <xf numFmtId="164" fontId="26" fillId="2" borderId="0" xfId="1" applyNumberFormat="1" applyFont="1" applyFill="1" applyBorder="1" applyAlignment="1"/>
    <xf numFmtId="0" fontId="24" fillId="3" borderId="14" xfId="0" applyFont="1" applyFill="1" applyBorder="1" applyAlignment="1"/>
    <xf numFmtId="3" fontId="24" fillId="3" borderId="14" xfId="0" applyNumberFormat="1" applyFont="1" applyFill="1" applyBorder="1" applyAlignment="1"/>
    <xf numFmtId="0" fontId="24" fillId="3" borderId="0" xfId="0" applyFont="1" applyFill="1" applyBorder="1" applyAlignment="1"/>
    <xf numFmtId="174" fontId="29" fillId="3" borderId="0" xfId="1" applyNumberFormat="1" applyFont="1" applyFill="1" applyBorder="1" applyAlignment="1"/>
    <xf numFmtId="174" fontId="29" fillId="3" borderId="14" xfId="1" applyNumberFormat="1" applyFont="1" applyFill="1" applyBorder="1" applyAlignment="1"/>
    <xf numFmtId="0" fontId="7" fillId="2" borderId="6" xfId="0" applyFont="1" applyFill="1" applyBorder="1" applyAlignment="1"/>
    <xf numFmtId="0" fontId="30" fillId="2" borderId="0" xfId="0" applyFont="1" applyFill="1" applyBorder="1" applyAlignment="1">
      <alignment vertical="center"/>
    </xf>
    <xf numFmtId="0" fontId="31" fillId="2" borderId="0" xfId="0" applyFont="1" applyFill="1" applyAlignment="1"/>
    <xf numFmtId="0" fontId="17" fillId="2" borderId="0" xfId="0" applyFont="1" applyFill="1" applyAlignment="1">
      <alignment vertical="top"/>
    </xf>
    <xf numFmtId="0" fontId="9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vertical="top"/>
    </xf>
    <xf numFmtId="3" fontId="15" fillId="2" borderId="7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27" fillId="4" borderId="10" xfId="0" applyFont="1" applyFill="1" applyBorder="1" applyAlignment="1">
      <alignment horizontal="center" vertical="center"/>
    </xf>
    <xf numFmtId="0" fontId="19" fillId="2" borderId="0" xfId="0" applyFont="1" applyFill="1"/>
    <xf numFmtId="3" fontId="16" fillId="2" borderId="0" xfId="0" applyNumberFormat="1" applyFont="1" applyFill="1"/>
    <xf numFmtId="3" fontId="16" fillId="2" borderId="0" xfId="1" applyNumberFormat="1" applyFont="1" applyFill="1"/>
    <xf numFmtId="0" fontId="27" fillId="2" borderId="0" xfId="0" applyFont="1" applyFill="1"/>
    <xf numFmtId="172" fontId="27" fillId="2" borderId="0" xfId="0" applyNumberFormat="1" applyFont="1" applyFill="1"/>
    <xf numFmtId="3" fontId="27" fillId="2" borderId="0" xfId="0" applyNumberFormat="1" applyFont="1" applyFill="1"/>
    <xf numFmtId="164" fontId="19" fillId="2" borderId="0" xfId="1" applyNumberFormat="1" applyFont="1" applyFill="1"/>
    <xf numFmtId="3" fontId="19" fillId="2" borderId="0" xfId="0" applyNumberFormat="1" applyFont="1" applyFill="1"/>
    <xf numFmtId="0" fontId="11" fillId="2" borderId="0" xfId="0" applyFont="1" applyFill="1" applyBorder="1"/>
    <xf numFmtId="0" fontId="7" fillId="2" borderId="0" xfId="0" applyFont="1" applyFill="1" applyBorder="1"/>
    <xf numFmtId="0" fontId="11" fillId="2" borderId="6" xfId="0" applyFont="1" applyFill="1" applyBorder="1"/>
    <xf numFmtId="0" fontId="11" fillId="2" borderId="2" xfId="0" applyFont="1" applyFill="1" applyBorder="1"/>
    <xf numFmtId="0" fontId="11" fillId="2" borderId="11" xfId="0" applyFont="1" applyFill="1" applyBorder="1"/>
    <xf numFmtId="0" fontId="11" fillId="2" borderId="3" xfId="0" applyFont="1" applyFill="1" applyBorder="1"/>
    <xf numFmtId="0" fontId="11" fillId="2" borderId="12" xfId="0" applyFont="1" applyFill="1" applyBorder="1"/>
    <xf numFmtId="0" fontId="3" fillId="0" borderId="0" xfId="2"/>
    <xf numFmtId="172" fontId="2" fillId="3" borderId="0" xfId="0" applyNumberFormat="1" applyFont="1" applyFill="1" applyBorder="1" applyAlignment="1">
      <alignment horizontal="center"/>
    </xf>
    <xf numFmtId="0" fontId="22" fillId="5" borderId="0" xfId="0" applyFont="1" applyFill="1" applyBorder="1"/>
    <xf numFmtId="0" fontId="22" fillId="2" borderId="0" xfId="0" applyFont="1" applyFill="1" applyBorder="1"/>
    <xf numFmtId="3" fontId="22" fillId="2" borderId="0" xfId="0" applyNumberFormat="1" applyFont="1" applyFill="1" applyBorder="1"/>
    <xf numFmtId="0" fontId="22" fillId="2" borderId="3" xfId="0" applyFont="1" applyFill="1" applyBorder="1"/>
    <xf numFmtId="0" fontId="9" fillId="2" borderId="7" xfId="0" applyFont="1" applyFill="1" applyBorder="1"/>
    <xf numFmtId="3" fontId="9" fillId="2" borderId="7" xfId="0" applyNumberFormat="1" applyFont="1" applyFill="1" applyBorder="1" applyAlignment="1">
      <alignment horizontal="center" vertical="center"/>
    </xf>
    <xf numFmtId="0" fontId="9" fillId="3" borderId="7" xfId="0" applyFont="1" applyFill="1" applyBorder="1"/>
    <xf numFmtId="3" fontId="9" fillId="3" borderId="7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/>
    <xf numFmtId="0" fontId="18" fillId="2" borderId="0" xfId="0" applyFont="1" applyFill="1" applyBorder="1" applyAlignment="1">
      <alignment vertical="center"/>
    </xf>
    <xf numFmtId="164" fontId="22" fillId="2" borderId="0" xfId="1" applyNumberFormat="1" applyFont="1" applyFill="1" applyBorder="1" applyAlignment="1"/>
    <xf numFmtId="0" fontId="22" fillId="3" borderId="0" xfId="0" applyFont="1" applyFill="1" applyBorder="1" applyAlignment="1"/>
    <xf numFmtId="0" fontId="32" fillId="2" borderId="0" xfId="0" applyFont="1" applyFill="1" applyBorder="1" applyAlignment="1">
      <alignment horizontal="left" vertical="center"/>
    </xf>
    <xf numFmtId="3" fontId="9" fillId="2" borderId="7" xfId="0" applyNumberFormat="1" applyFont="1" applyFill="1" applyBorder="1"/>
    <xf numFmtId="164" fontId="9" fillId="2" borderId="7" xfId="1" applyNumberFormat="1" applyFont="1" applyFill="1" applyBorder="1"/>
    <xf numFmtId="3" fontId="9" fillId="3" borderId="7" xfId="0" applyNumberFormat="1" applyFont="1" applyFill="1" applyBorder="1"/>
    <xf numFmtId="164" fontId="9" fillId="3" borderId="7" xfId="1" applyNumberFormat="1" applyFont="1" applyFill="1" applyBorder="1"/>
    <xf numFmtId="0" fontId="7" fillId="2" borderId="0" xfId="0" applyFont="1" applyFill="1" applyBorder="1" applyAlignment="1"/>
    <xf numFmtId="0" fontId="7" fillId="2" borderId="0" xfId="0" applyFont="1" applyFill="1" applyAlignment="1"/>
    <xf numFmtId="164" fontId="9" fillId="2" borderId="0" xfId="1" applyNumberFormat="1" applyFont="1" applyFill="1" applyBorder="1" applyAlignment="1"/>
    <xf numFmtId="164" fontId="29" fillId="3" borderId="0" xfId="1" applyNumberFormat="1" applyFont="1" applyFill="1" applyBorder="1" applyAlignment="1"/>
    <xf numFmtId="0" fontId="16" fillId="2" borderId="0" xfId="0" applyFont="1" applyFill="1" applyAlignment="1">
      <alignment vertical="top"/>
    </xf>
    <xf numFmtId="0" fontId="33" fillId="2" borderId="0" xfId="0" applyFont="1" applyFill="1" applyAlignment="1"/>
    <xf numFmtId="0" fontId="24" fillId="2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vertical="center"/>
    </xf>
    <xf numFmtId="0" fontId="34" fillId="2" borderId="0" xfId="0" applyFont="1" applyFill="1" applyAlignment="1">
      <alignment horizontal="left" indent="1"/>
    </xf>
    <xf numFmtId="3" fontId="34" fillId="2" borderId="0" xfId="0" applyNumberFormat="1" applyFont="1" applyFill="1" applyAlignment="1">
      <alignment horizontal="left" indent="1"/>
    </xf>
    <xf numFmtId="0" fontId="20" fillId="4" borderId="3" xfId="0" applyFont="1" applyFill="1" applyBorder="1"/>
    <xf numFmtId="0" fontId="16" fillId="2" borderId="0" xfId="0" applyFont="1" applyFill="1" applyBorder="1"/>
    <xf numFmtId="3" fontId="2" fillId="2" borderId="0" xfId="0" applyNumberFormat="1" applyFont="1" applyFill="1" applyBorder="1"/>
    <xf numFmtId="164" fontId="2" fillId="2" borderId="0" xfId="1" applyNumberFormat="1" applyFont="1" applyFill="1" applyBorder="1"/>
    <xf numFmtId="0" fontId="2" fillId="5" borderId="0" xfId="0" applyFont="1" applyFill="1" applyBorder="1"/>
    <xf numFmtId="164" fontId="2" fillId="2" borderId="3" xfId="1" applyNumberFormat="1" applyFont="1" applyFill="1" applyBorder="1"/>
    <xf numFmtId="0" fontId="16" fillId="2" borderId="3" xfId="0" applyFont="1" applyFill="1" applyBorder="1"/>
    <xf numFmtId="3" fontId="2" fillId="2" borderId="3" xfId="0" applyNumberFormat="1" applyFont="1" applyFill="1" applyBorder="1"/>
    <xf numFmtId="0" fontId="35" fillId="2" borderId="0" xfId="0" applyFont="1" applyFill="1" applyBorder="1"/>
    <xf numFmtId="0" fontId="7" fillId="2" borderId="2" xfId="0" applyFont="1" applyFill="1" applyBorder="1" applyAlignment="1"/>
    <xf numFmtId="3" fontId="7" fillId="2" borderId="2" xfId="0" applyNumberFormat="1" applyFont="1" applyFill="1" applyBorder="1" applyAlignment="1"/>
    <xf numFmtId="3" fontId="19" fillId="2" borderId="0" xfId="0" applyNumberFormat="1" applyFont="1" applyFill="1" applyBorder="1" applyAlignment="1"/>
    <xf numFmtId="3" fontId="20" fillId="2" borderId="0" xfId="0" applyNumberFormat="1" applyFont="1" applyFill="1" applyBorder="1" applyAlignment="1"/>
    <xf numFmtId="3" fontId="24" fillId="2" borderId="0" xfId="0" applyNumberFormat="1" applyFont="1" applyFill="1" applyBorder="1"/>
    <xf numFmtId="0" fontId="36" fillId="5" borderId="0" xfId="0" applyFont="1" applyFill="1" applyBorder="1"/>
    <xf numFmtId="3" fontId="24" fillId="2" borderId="3" xfId="0" applyNumberFormat="1" applyFont="1" applyFill="1" applyBorder="1"/>
    <xf numFmtId="164" fontId="37" fillId="2" borderId="0" xfId="1" applyNumberFormat="1" applyFont="1" applyFill="1" applyBorder="1"/>
    <xf numFmtId="0" fontId="37" fillId="5" borderId="0" xfId="0" applyFont="1" applyFill="1" applyBorder="1"/>
    <xf numFmtId="164" fontId="37" fillId="2" borderId="3" xfId="1" applyNumberFormat="1" applyFont="1" applyFill="1" applyBorder="1"/>
    <xf numFmtId="3" fontId="38" fillId="2" borderId="0" xfId="0" applyNumberFormat="1" applyFont="1" applyFill="1" applyAlignment="1"/>
    <xf numFmtId="3" fontId="38" fillId="2" borderId="0" xfId="0" applyNumberFormat="1" applyFont="1" applyFill="1" applyBorder="1" applyAlignment="1"/>
    <xf numFmtId="0" fontId="11" fillId="2" borderId="1" xfId="0" applyFont="1" applyFill="1" applyBorder="1"/>
    <xf numFmtId="164" fontId="2" fillId="2" borderId="1" xfId="1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3" xfId="0" applyFont="1" applyFill="1" applyBorder="1"/>
    <xf numFmtId="3" fontId="7" fillId="2" borderId="0" xfId="0" applyNumberFormat="1" applyFont="1" applyFill="1"/>
    <xf numFmtId="9" fontId="19" fillId="2" borderId="0" xfId="1" applyFont="1" applyFill="1"/>
    <xf numFmtId="0" fontId="8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top" wrapText="1"/>
    </xf>
    <xf numFmtId="0" fontId="23" fillId="2" borderId="6" xfId="0" applyFont="1" applyFill="1" applyBorder="1" applyAlignment="1">
      <alignment horizontal="left" vertical="center" wrapText="1" indent="1"/>
    </xf>
    <xf numFmtId="0" fontId="23" fillId="2" borderId="0" xfId="0" applyFont="1" applyFill="1" applyBorder="1" applyAlignment="1">
      <alignment horizontal="left" vertical="center" wrapText="1" inden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 wrapText="1"/>
    </xf>
    <xf numFmtId="0" fontId="23" fillId="2" borderId="0" xfId="0" applyFont="1" applyFill="1" applyBorder="1" applyAlignment="1">
      <alignment horizontal="center" vertical="top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39" fillId="3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40" fillId="2" borderId="0" xfId="0" applyFont="1" applyFill="1" applyAlignment="1">
      <alignment horizontal="center" vertical="center"/>
    </xf>
  </cellXfs>
  <cellStyles count="31">
    <cellStyle name="Euro" xfId="4"/>
    <cellStyle name="Euro 2" xfId="5"/>
    <cellStyle name="Euro 2 2" xfId="6"/>
    <cellStyle name="Hipervínculo" xfId="2" builtinId="8"/>
    <cellStyle name="Millares" xfId="30" builtinId="3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0"/>
  <tableStyles count="0" defaultTableStyle="TableStyleMedium2" defaultPivotStyle="PivotStyleLight16"/>
  <colors>
    <mruColors>
      <color rgb="FFCC00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s-ES" sz="1000" b="1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MACRO</a:t>
            </a:r>
            <a:r>
              <a:rPr lang="es-ES" sz="1000" b="1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 REGIÓN NORTE: </a:t>
            </a:r>
            <a:r>
              <a:rPr lang="es-ES" sz="1000" b="1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NÚMERO DE HOTELES SEGÚN CATEGORÍA</a:t>
            </a:r>
          </a:p>
          <a:p>
            <a:pPr>
              <a:defRPr sz="1000" b="1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s-ES" sz="1000" b="1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(Unidades</a:t>
            </a:r>
            <a:r>
              <a:rPr lang="es-ES" sz="1000" b="1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 al </a:t>
            </a:r>
            <a:r>
              <a:rPr lang="es-ES" sz="1000" b="1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2017) </a:t>
            </a:r>
            <a:endParaRPr lang="es-PE" sz="1000" b="1">
              <a:solidFill>
                <a:sysClr val="windowText" lastClr="000000"/>
              </a:solidFill>
              <a:effectLst/>
              <a:latin typeface="Arial Narrow" panose="020B060602020203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0777921801468E-2"/>
          <c:y val="0.19123991270364918"/>
          <c:w val="0.84029959413650834"/>
          <c:h val="0.57195865451266381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chemeClr val="accent2">
                  <a:lumMod val="40000"/>
                  <a:lumOff val="60000"/>
                </a:schemeClr>
              </a:fgClr>
              <a:bgClr>
                <a:schemeClr val="accent2">
                  <a:lumMod val="60000"/>
                  <a:lumOff val="40000"/>
                </a:schemeClr>
              </a:bgClr>
            </a:pattFill>
            <a:ln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00" b="1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Norte!$R$115:$V$115</c:f>
              <c:strCache>
                <c:ptCount val="5"/>
                <c:pt idx="0">
                  <c:v>Hotel 1 Estrella</c:v>
                </c:pt>
                <c:pt idx="1">
                  <c:v>Hotel 2 Estrellas</c:v>
                </c:pt>
                <c:pt idx="2">
                  <c:v>Hotel 3 Estrellas</c:v>
                </c:pt>
                <c:pt idx="3">
                  <c:v>Hotel 4 Estrellas</c:v>
                </c:pt>
                <c:pt idx="4">
                  <c:v>Hotel 5 Estrellas</c:v>
                </c:pt>
              </c:strCache>
            </c:strRef>
          </c:cat>
          <c:val>
            <c:numRef>
              <c:f>Norte!$R$116:$V$116</c:f>
              <c:numCache>
                <c:formatCode>General</c:formatCode>
                <c:ptCount val="5"/>
                <c:pt idx="0">
                  <c:v>77</c:v>
                </c:pt>
                <c:pt idx="1">
                  <c:v>512</c:v>
                </c:pt>
                <c:pt idx="2">
                  <c:v>299</c:v>
                </c:pt>
                <c:pt idx="3">
                  <c:v>20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646272"/>
        <c:axId val="89576960"/>
      </c:barChart>
      <c:catAx>
        <c:axId val="766462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89576960"/>
        <c:crosses val="autoZero"/>
        <c:auto val="1"/>
        <c:lblAlgn val="ctr"/>
        <c:lblOffset val="100"/>
        <c:noMultiLvlLbl val="0"/>
      </c:catAx>
      <c:valAx>
        <c:axId val="89576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6646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MACRO REGIÓN NORTE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Arribo de ciudadanos nacionales y extranjeros a establecimientos de hospedaje </a:t>
            </a:r>
            <a:endParaRPr lang="es-PE" sz="1000">
              <a:solidFill>
                <a:sysClr val="windowText" lastClr="000000"/>
              </a:solidFill>
              <a:effectLst/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000" b="0" i="0" baseline="0">
                <a:solidFill>
                  <a:sysClr val="windowText" lastClr="000000"/>
                </a:solidFill>
                <a:effectLst/>
              </a:rPr>
              <a:t>(Miles de arribos)</a:t>
            </a:r>
            <a:endParaRPr lang="es-PE" sz="10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233075887910484"/>
          <c:y val="2.64315071890577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8190611204391128E-2"/>
          <c:y val="0.22092832296242915"/>
          <c:w val="0.94516970554101121"/>
          <c:h val="0.5903114042989592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Norte!$S$11</c:f>
              <c:strCache>
                <c:ptCount val="1"/>
                <c:pt idx="0">
                  <c:v>Nacionales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6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Norte!$R$16:$R$26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Norte!$S$16:$S$26</c:f>
              <c:numCache>
                <c:formatCode>#,##0</c:formatCode>
                <c:ptCount val="11"/>
                <c:pt idx="0">
                  <c:v>2436.8409999999999</c:v>
                </c:pt>
                <c:pt idx="1">
                  <c:v>2704.9639999999999</c:v>
                </c:pt>
                <c:pt idx="2">
                  <c:v>2949.558</c:v>
                </c:pt>
                <c:pt idx="3">
                  <c:v>3208.1329999999998</c:v>
                </c:pt>
                <c:pt idx="4">
                  <c:v>3588.34</c:v>
                </c:pt>
                <c:pt idx="5">
                  <c:v>3928.3110000000001</c:v>
                </c:pt>
                <c:pt idx="6">
                  <c:v>4586.7839999999997</c:v>
                </c:pt>
                <c:pt idx="7">
                  <c:v>4902.05</c:v>
                </c:pt>
                <c:pt idx="8">
                  <c:v>4898.6390000000001</c:v>
                </c:pt>
                <c:pt idx="9">
                  <c:v>4952.38</c:v>
                </c:pt>
                <c:pt idx="10">
                  <c:v>4832.3919999999998</c:v>
                </c:pt>
              </c:numCache>
            </c:numRef>
          </c:val>
        </c:ser>
        <c:ser>
          <c:idx val="2"/>
          <c:order val="1"/>
          <c:tx>
            <c:strRef>
              <c:f>Norte!$T$11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Norte!$R$16:$R$26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Norte!$T$16:$T$26</c:f>
              <c:numCache>
                <c:formatCode>#,##0</c:formatCode>
                <c:ptCount val="11"/>
                <c:pt idx="0">
                  <c:v>115.202</c:v>
                </c:pt>
                <c:pt idx="1">
                  <c:v>129.69999999999999</c:v>
                </c:pt>
                <c:pt idx="2">
                  <c:v>142.51400000000001</c:v>
                </c:pt>
                <c:pt idx="3">
                  <c:v>162.16800000000001</c:v>
                </c:pt>
                <c:pt idx="4">
                  <c:v>181.06700000000001</c:v>
                </c:pt>
                <c:pt idx="5">
                  <c:v>173.53299999999999</c:v>
                </c:pt>
                <c:pt idx="6">
                  <c:v>213.05099999999999</c:v>
                </c:pt>
                <c:pt idx="7">
                  <c:v>240.62899999999999</c:v>
                </c:pt>
                <c:pt idx="8">
                  <c:v>235.459</c:v>
                </c:pt>
                <c:pt idx="9">
                  <c:v>260.315</c:v>
                </c:pt>
                <c:pt idx="10">
                  <c:v>241.13900000000001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766848"/>
        <c:axId val="98768768"/>
      </c:barChart>
      <c:catAx>
        <c:axId val="9876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 Narrow" panose="020B0606020202030204" pitchFamily="34" charset="0"/>
              </a:defRPr>
            </a:pPr>
            <a:endParaRPr lang="es-PE"/>
          </a:p>
        </c:txPr>
        <c:crossAx val="98768768"/>
        <c:crosses val="autoZero"/>
        <c:auto val="1"/>
        <c:lblAlgn val="ctr"/>
        <c:lblOffset val="100"/>
        <c:noMultiLvlLbl val="0"/>
      </c:catAx>
      <c:valAx>
        <c:axId val="98768768"/>
        <c:scaling>
          <c:orientation val="minMax"/>
          <c:min val="2000"/>
        </c:scaling>
        <c:delete val="1"/>
        <c:axPos val="l"/>
        <c:numFmt formatCode="#,##0" sourceLinked="1"/>
        <c:majorTickMark val="out"/>
        <c:minorTickMark val="none"/>
        <c:tickLblPos val="nextTo"/>
        <c:crossAx val="98766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0650039033004811E-2"/>
          <c:y val="0.21273894585460659"/>
          <c:w val="0.14848481481481479"/>
          <c:h val="0.11574965277777778"/>
        </c:manualLayout>
      </c:layout>
      <c:overlay val="0"/>
      <c:txPr>
        <a:bodyPr/>
        <a:lstStyle/>
        <a:p>
          <a:pPr>
            <a:defRPr sz="7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 Arribos de ciudadanos Extranjeros a la Macro Región Norte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0">
                <a:solidFill>
                  <a:sysClr val="windowText" lastClr="000000"/>
                </a:solidFill>
              </a:rPr>
              <a:t>(Miles</a:t>
            </a:r>
            <a:r>
              <a:rPr lang="en-US" sz="1000" b="0" baseline="0">
                <a:solidFill>
                  <a:sysClr val="windowText" lastClr="000000"/>
                </a:solidFill>
              </a:rPr>
              <a:t> </a:t>
            </a:r>
            <a:r>
              <a:rPr lang="en-US" sz="1000" b="0">
                <a:solidFill>
                  <a:sysClr val="windowText" lastClr="000000"/>
                </a:solidFill>
              </a:rPr>
              <a:t>de arribos y variación</a:t>
            </a:r>
            <a:r>
              <a:rPr lang="en-US" sz="1000" b="0" baseline="0">
                <a:solidFill>
                  <a:sysClr val="windowText" lastClr="000000"/>
                </a:solidFill>
              </a:rPr>
              <a:t> %, 2004 - 2017)</a:t>
            </a:r>
            <a:endParaRPr lang="en-US" sz="1000" b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2804475675411245"/>
          <c:y val="2.09225700164744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94029950138597E-2"/>
          <c:y val="0.19570167725126206"/>
          <c:w val="0.87070089909609438"/>
          <c:h val="0.59022504478098026"/>
        </c:manualLayout>
      </c:layout>
      <c:barChart>
        <c:barDir val="col"/>
        <c:grouping val="clustered"/>
        <c:varyColors val="0"/>
        <c:ser>
          <c:idx val="0"/>
          <c:order val="1"/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Norte!$Q$30:$Q$41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Norte!$S$30:$S$41</c:f>
              <c:numCache>
                <c:formatCode>#,##0</c:formatCode>
                <c:ptCount val="12"/>
                <c:pt idx="0">
                  <c:v>116.621</c:v>
                </c:pt>
                <c:pt idx="1">
                  <c:v>104.244</c:v>
                </c:pt>
                <c:pt idx="2">
                  <c:v>105.53100000000001</c:v>
                </c:pt>
                <c:pt idx="3">
                  <c:v>115.202</c:v>
                </c:pt>
                <c:pt idx="4">
                  <c:v>129.69999999999999</c:v>
                </c:pt>
                <c:pt idx="5">
                  <c:v>142.51400000000001</c:v>
                </c:pt>
                <c:pt idx="6">
                  <c:v>162.16800000000001</c:v>
                </c:pt>
                <c:pt idx="7">
                  <c:v>213.05099999999999</c:v>
                </c:pt>
                <c:pt idx="8">
                  <c:v>240.62899999999999</c:v>
                </c:pt>
                <c:pt idx="9">
                  <c:v>235.459</c:v>
                </c:pt>
                <c:pt idx="10">
                  <c:v>260.315</c:v>
                </c:pt>
                <c:pt idx="11">
                  <c:v>241.13900000000001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51104"/>
        <c:axId val="66749568"/>
      </c:barChart>
      <c:lineChart>
        <c:grouping val="standard"/>
        <c:varyColors val="0"/>
        <c:ser>
          <c:idx val="1"/>
          <c:order val="0"/>
          <c:spPr>
            <a:ln w="19050">
              <a:solidFill>
                <a:schemeClr val="accent2">
                  <a:alpha val="98000"/>
                </a:schemeClr>
              </a:solidFill>
              <a:prstDash val="sysDash"/>
            </a:ln>
          </c:spPr>
          <c:marker>
            <c:symbol val="circle"/>
            <c:size val="15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1"/>
              <c:layout>
                <c:manualLayout>
                  <c:x val="-4.8536813842692261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182398295567327E-2"/>
                  <c:y val="3.1964668266593855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430744734159378E-2"/>
                  <c:y val="-3.48709500274574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8071535529602749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4.8534438310620404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3.9116799245405162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650" b="1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Norte!$Q$30:$Q$41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Norte!$R$30:$R$41</c:f>
              <c:numCache>
                <c:formatCode>0%</c:formatCode>
                <c:ptCount val="12"/>
                <c:pt idx="0">
                  <c:v>0.12491439264596638</c:v>
                </c:pt>
                <c:pt idx="1">
                  <c:v>-0.10613011378739678</c:v>
                </c:pt>
                <c:pt idx="2">
                  <c:v>1.2346034304132614E-2</c:v>
                </c:pt>
                <c:pt idx="3">
                  <c:v>9.1641318664657634E-2</c:v>
                </c:pt>
                <c:pt idx="4">
                  <c:v>0.12584850957448657</c:v>
                </c:pt>
                <c:pt idx="5">
                  <c:v>9.8797224363916802E-2</c:v>
                </c:pt>
                <c:pt idx="6">
                  <c:v>0.13790925803780674</c:v>
                </c:pt>
                <c:pt idx="7">
                  <c:v>0.3137672043806421</c:v>
                </c:pt>
                <c:pt idx="8">
                  <c:v>0.12944318496510232</c:v>
                </c:pt>
                <c:pt idx="9">
                  <c:v>-2.148535712653088E-2</c:v>
                </c:pt>
                <c:pt idx="10">
                  <c:v>0.10556402600877424</c:v>
                </c:pt>
                <c:pt idx="11">
                  <c:v>-7.3664598659316516E-2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64224"/>
        <c:axId val="99948416"/>
      </c:lineChart>
      <c:catAx>
        <c:axId val="99364224"/>
        <c:scaling>
          <c:orientation val="minMax"/>
        </c:scaling>
        <c:delete val="0"/>
        <c:axPos val="b"/>
        <c:numFmt formatCode="General" sourceLinked="1"/>
        <c:majorTickMark val="out"/>
        <c:minorTickMark val="in"/>
        <c:tickLblPos val="low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sz="700">
                <a:latin typeface="Arial Narrow" panose="020B0606020202030204" pitchFamily="34" charset="0"/>
              </a:defRPr>
            </a:pPr>
            <a:endParaRPr lang="es-PE"/>
          </a:p>
        </c:txPr>
        <c:crossAx val="99948416"/>
        <c:crosses val="autoZero"/>
        <c:auto val="1"/>
        <c:lblAlgn val="ctr"/>
        <c:lblOffset val="100"/>
        <c:noMultiLvlLbl val="0"/>
      </c:catAx>
      <c:valAx>
        <c:axId val="9994841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sz="500">
                <a:solidFill>
                  <a:schemeClr val="bg1"/>
                </a:solidFill>
              </a:defRPr>
            </a:pPr>
            <a:endParaRPr lang="es-PE"/>
          </a:p>
        </c:txPr>
        <c:crossAx val="99364224"/>
        <c:crosses val="autoZero"/>
        <c:crossBetween val="between"/>
      </c:valAx>
      <c:valAx>
        <c:axId val="66749568"/>
        <c:scaling>
          <c:orientation val="minMax"/>
          <c:max val="350"/>
          <c:min val="-170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sz="500">
                <a:solidFill>
                  <a:schemeClr val="bg1"/>
                </a:solidFill>
              </a:defRPr>
            </a:pPr>
            <a:endParaRPr lang="es-PE"/>
          </a:p>
        </c:txPr>
        <c:crossAx val="66751104"/>
        <c:crosses val="max"/>
        <c:crossBetween val="between"/>
      </c:valAx>
      <c:catAx>
        <c:axId val="66751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74956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n-US" sz="900" b="1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MACRO REGIÓN  NORTE: </a:t>
            </a:r>
          </a:p>
          <a:p>
            <a:pPr>
              <a:defRPr sz="90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n-US" sz="900" b="1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NÚMERO DE ARRIBOS A ESTABLECIMIENTOS DE HOSPEDAJE </a:t>
            </a:r>
          </a:p>
          <a:p>
            <a:pPr>
              <a:defRPr sz="90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n-US" sz="900" b="0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(Miles)</a:t>
            </a:r>
            <a:endParaRPr lang="en-US" sz="900" b="0">
              <a:solidFill>
                <a:sysClr val="windowText" lastClr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3773662509506691"/>
          <c:y val="2.6458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5278429054852097E-2"/>
          <c:y val="0.18566041666666666"/>
          <c:w val="0.92353092117391056"/>
          <c:h val="0.63331319444444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Norte!$U$36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Norte!$J$37:$J$41</c:f>
              <c:strCache>
                <c:ptCount val="5"/>
                <c:pt idx="0">
                  <c:v>Cajamarca</c:v>
                </c:pt>
                <c:pt idx="1">
                  <c:v>Tumbes</c:v>
                </c:pt>
                <c:pt idx="2">
                  <c:v>La Libertad</c:v>
                </c:pt>
                <c:pt idx="3">
                  <c:v>Lambayeque</c:v>
                </c:pt>
                <c:pt idx="4">
                  <c:v>Piura</c:v>
                </c:pt>
              </c:strCache>
            </c:strRef>
          </c:cat>
          <c:val>
            <c:numRef>
              <c:f>Norte!$U$37:$U$41</c:f>
              <c:numCache>
                <c:formatCode>#,##0</c:formatCode>
                <c:ptCount val="5"/>
                <c:pt idx="0">
                  <c:v>791.15700000000004</c:v>
                </c:pt>
                <c:pt idx="1">
                  <c:v>341.89600000000002</c:v>
                </c:pt>
                <c:pt idx="2">
                  <c:v>1926.9069999999999</c:v>
                </c:pt>
                <c:pt idx="3">
                  <c:v>980.673</c:v>
                </c:pt>
                <c:pt idx="4">
                  <c:v>1172.0619999999999</c:v>
                </c:pt>
              </c:numCache>
            </c:numRef>
          </c:val>
        </c:ser>
        <c:ser>
          <c:idx val="1"/>
          <c:order val="1"/>
          <c:tx>
            <c:strRef>
              <c:f>Norte!$V$36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Norte!$J$37:$J$41</c:f>
              <c:strCache>
                <c:ptCount val="5"/>
                <c:pt idx="0">
                  <c:v>Cajamarca</c:v>
                </c:pt>
                <c:pt idx="1">
                  <c:v>Tumbes</c:v>
                </c:pt>
                <c:pt idx="2">
                  <c:v>La Libertad</c:v>
                </c:pt>
                <c:pt idx="3">
                  <c:v>Lambayeque</c:v>
                </c:pt>
                <c:pt idx="4">
                  <c:v>Piura</c:v>
                </c:pt>
              </c:strCache>
            </c:strRef>
          </c:cat>
          <c:val>
            <c:numRef>
              <c:f>Norte!$V$37:$V$41</c:f>
              <c:numCache>
                <c:formatCode>#,##0</c:formatCode>
                <c:ptCount val="5"/>
                <c:pt idx="0">
                  <c:v>824.50599999999997</c:v>
                </c:pt>
                <c:pt idx="1">
                  <c:v>338.60599999999999</c:v>
                </c:pt>
                <c:pt idx="2">
                  <c:v>1850.2819999999999</c:v>
                </c:pt>
                <c:pt idx="3">
                  <c:v>938.572</c:v>
                </c:pt>
                <c:pt idx="4">
                  <c:v>1121.5650000000001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3"/>
        <c:overlap val="-7"/>
        <c:axId val="67117824"/>
        <c:axId val="67119360"/>
      </c:barChart>
      <c:catAx>
        <c:axId val="671178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67119360"/>
        <c:crosses val="autoZero"/>
        <c:auto val="1"/>
        <c:lblAlgn val="ctr"/>
        <c:lblOffset val="100"/>
        <c:noMultiLvlLbl val="0"/>
      </c:catAx>
      <c:valAx>
        <c:axId val="671193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67117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32158409934938"/>
          <c:y val="0.2041829861111111"/>
          <c:w val="0.17230722222222219"/>
          <c:h val="0.15948124999999999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ln>
      <a:prstDash val="sysDot"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n-US" sz="100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ARRIBOS A ESTABLECIMIENTOS</a:t>
            </a:r>
            <a:r>
              <a:rPr lang="en-US" sz="1000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</a:t>
            </a:r>
            <a:r>
              <a:rPr lang="en-US" sz="100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DE HOSPEDAJE POR REGIONES, 2017</a:t>
            </a:r>
          </a:p>
          <a:p>
            <a:pPr>
              <a:defRPr sz="100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n-US" sz="100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(Miles de arribos</a:t>
            </a:r>
            <a:r>
              <a:rPr lang="en-US" sz="1000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y %)</a:t>
            </a:r>
            <a:endParaRPr lang="en-US" sz="1000">
              <a:solidFill>
                <a:sysClr val="windowText" lastClr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8726851890437823"/>
          <c:y val="2.2048599670510708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482552024356788"/>
          <c:y val="0.25935996705107078"/>
          <c:w val="0.46557804697200822"/>
          <c:h val="0.53327402526084577"/>
        </c:manualLayout>
      </c:layout>
      <c:pie3D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Lbls>
            <c:dLbl>
              <c:idx val="0"/>
              <c:layout>
                <c:manualLayout>
                  <c:x val="-7.056315260799197E-3"/>
                  <c:y val="-5.5793520043931906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5.8663300656275938E-2"/>
                  <c:y val="-1.3948380010982976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2.3459773507893709E-2"/>
                  <c:y val="0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4.2227592314208778E-2"/>
                  <c:y val="3.4870950027457441E-3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7.0625978888891354E-3"/>
                  <c:y val="-1.0461285008237233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0.14545059574894126"/>
                  <c:y val="-7.6716090060406375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3.7535637612630006E-2"/>
                  <c:y val="-3.13838550247117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3.0497705560261879E-2"/>
                  <c:y val="-2.7896760021965953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Norte!$S$76:$S$83</c:f>
              <c:strCache>
                <c:ptCount val="5"/>
                <c:pt idx="0">
                  <c:v>La Libertad</c:v>
                </c:pt>
                <c:pt idx="1">
                  <c:v>Piura</c:v>
                </c:pt>
                <c:pt idx="2">
                  <c:v>Lambayeque</c:v>
                </c:pt>
                <c:pt idx="3">
                  <c:v>Cajamarca</c:v>
                </c:pt>
                <c:pt idx="4">
                  <c:v>Tumbes</c:v>
                </c:pt>
              </c:strCache>
            </c:strRef>
          </c:cat>
          <c:val>
            <c:numRef>
              <c:f>Norte!$T$76:$T$83</c:f>
              <c:numCache>
                <c:formatCode>#,##0</c:formatCode>
                <c:ptCount val="8"/>
                <c:pt idx="0">
                  <c:v>1850.2819999999999</c:v>
                </c:pt>
                <c:pt idx="1">
                  <c:v>1121.5650000000001</c:v>
                </c:pt>
                <c:pt idx="2">
                  <c:v>938.572</c:v>
                </c:pt>
                <c:pt idx="3">
                  <c:v>824.50599999999997</c:v>
                </c:pt>
                <c:pt idx="4">
                  <c:v>338.60599999999999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r>
              <a:rPr lang="en-US" sz="1000">
                <a:latin typeface="Arial Narrow" panose="020B0606020202030204" pitchFamily="34" charset="0"/>
              </a:rPr>
              <a:t>N°</a:t>
            </a:r>
            <a:r>
              <a:rPr lang="en-US" sz="1000" baseline="0">
                <a:latin typeface="Arial Narrow" panose="020B0606020202030204" pitchFamily="34" charset="0"/>
              </a:rPr>
              <a:t> de visitantes extranjeros a establecimientos de hospedaje según lugar de procedencia</a:t>
            </a:r>
            <a:endParaRPr lang="en-US" sz="1000">
              <a:latin typeface="Arial Narrow" panose="020B060602020203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7093439178508871"/>
          <c:y val="0.18267085006329359"/>
          <c:w val="0.63409373489844822"/>
          <c:h val="0.63134074074074076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chemeClr val="accent2">
                  <a:lumMod val="40000"/>
                  <a:lumOff val="60000"/>
                </a:schemeClr>
              </a:fgClr>
              <a:bgClr>
                <a:srgbClr val="FF5050"/>
              </a:bgClr>
            </a:pattFill>
            <a:ln>
              <a:solidFill>
                <a:srgbClr val="CC0000"/>
              </a:solidFill>
            </a:ln>
          </c:spPr>
          <c:invertIfNegative val="0"/>
          <c:dPt>
            <c:idx val="9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Norte!$R$121:$R$130</c:f>
              <c:strCache>
                <c:ptCount val="10"/>
                <c:pt idx="0">
                  <c:v>Ecuador</c:v>
                </c:pt>
                <c:pt idx="1">
                  <c:v>Chile</c:v>
                </c:pt>
                <c:pt idx="2">
                  <c:v>Estados Unidos (Usa)</c:v>
                </c:pt>
                <c:pt idx="3">
                  <c:v>Argentina</c:v>
                </c:pt>
                <c:pt idx="4">
                  <c:v>Colombia</c:v>
                </c:pt>
                <c:pt idx="5">
                  <c:v>Espana</c:v>
                </c:pt>
                <c:pt idx="6">
                  <c:v>Francia</c:v>
                </c:pt>
                <c:pt idx="7">
                  <c:v>Alemania</c:v>
                </c:pt>
                <c:pt idx="8">
                  <c:v>Brasil</c:v>
                </c:pt>
                <c:pt idx="9">
                  <c:v>Otros</c:v>
                </c:pt>
              </c:strCache>
            </c:strRef>
          </c:cat>
          <c:val>
            <c:numRef>
              <c:f>Norte!$S$121:$S$130</c:f>
              <c:numCache>
                <c:formatCode>#,##0</c:formatCode>
                <c:ptCount val="10"/>
                <c:pt idx="0">
                  <c:v>78757</c:v>
                </c:pt>
                <c:pt idx="1">
                  <c:v>22536</c:v>
                </c:pt>
                <c:pt idx="2">
                  <c:v>20356</c:v>
                </c:pt>
                <c:pt idx="3">
                  <c:v>13759</c:v>
                </c:pt>
                <c:pt idx="4">
                  <c:v>12361</c:v>
                </c:pt>
                <c:pt idx="5">
                  <c:v>10737</c:v>
                </c:pt>
                <c:pt idx="6">
                  <c:v>10071</c:v>
                </c:pt>
                <c:pt idx="7">
                  <c:v>7943</c:v>
                </c:pt>
                <c:pt idx="8">
                  <c:v>6646</c:v>
                </c:pt>
                <c:pt idx="9">
                  <c:v>57973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66336"/>
        <c:axId val="79567872"/>
      </c:barChart>
      <c:catAx>
        <c:axId val="79566336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79567872"/>
        <c:crosses val="autoZero"/>
        <c:auto val="1"/>
        <c:lblAlgn val="ctr"/>
        <c:lblOffset val="100"/>
        <c:noMultiLvlLbl val="0"/>
      </c:catAx>
      <c:valAx>
        <c:axId val="79567872"/>
        <c:scaling>
          <c:orientation val="minMax"/>
          <c:min val="0"/>
        </c:scaling>
        <c:delete val="1"/>
        <c:axPos val="t"/>
        <c:numFmt formatCode="#,##0" sourceLinked="1"/>
        <c:majorTickMark val="out"/>
        <c:minorTickMark val="none"/>
        <c:tickLblPos val="nextTo"/>
        <c:crossAx val="79566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56029</xdr:colOff>
      <xdr:row>5</xdr:row>
      <xdr:rowOff>33618</xdr:rowOff>
    </xdr:from>
    <xdr:to>
      <xdr:col>14</xdr:col>
      <xdr:colOff>728382</xdr:colOff>
      <xdr:row>7</xdr:row>
      <xdr:rowOff>100853</xdr:rowOff>
    </xdr:to>
    <xdr:sp macro="" textlink="">
      <xdr:nvSpPr>
        <xdr:cNvPr id="10" name="9 Flecha derecha"/>
        <xdr:cNvSpPr/>
      </xdr:nvSpPr>
      <xdr:spPr>
        <a:xfrm>
          <a:off x="11037794" y="986118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15</xdr:col>
      <xdr:colOff>749745</xdr:colOff>
      <xdr:row>88</xdr:row>
      <xdr:rowOff>200770</xdr:rowOff>
    </xdr:from>
    <xdr:to>
      <xdr:col>22</xdr:col>
      <xdr:colOff>762000</xdr:colOff>
      <xdr:row>104</xdr:row>
      <xdr:rowOff>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744327</xdr:colOff>
      <xdr:row>10</xdr:row>
      <xdr:rowOff>32360</xdr:rowOff>
    </xdr:from>
    <xdr:to>
      <xdr:col>22</xdr:col>
      <xdr:colOff>788318</xdr:colOff>
      <xdr:row>25</xdr:row>
      <xdr:rowOff>68467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754407</xdr:colOff>
      <xdr:row>26</xdr:row>
      <xdr:rowOff>149896</xdr:rowOff>
    </xdr:from>
    <xdr:to>
      <xdr:col>22</xdr:col>
      <xdr:colOff>800953</xdr:colOff>
      <xdr:row>42</xdr:row>
      <xdr:rowOff>172396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762675</xdr:colOff>
      <xdr:row>44</xdr:row>
      <xdr:rowOff>164856</xdr:rowOff>
    </xdr:from>
    <xdr:to>
      <xdr:col>22</xdr:col>
      <xdr:colOff>809625</xdr:colOff>
      <xdr:row>59</xdr:row>
      <xdr:rowOff>187356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5079</xdr:colOff>
      <xdr:row>65</xdr:row>
      <xdr:rowOff>22773</xdr:rowOff>
    </xdr:from>
    <xdr:to>
      <xdr:col>23</xdr:col>
      <xdr:colOff>0</xdr:colOff>
      <xdr:row>84</xdr:row>
      <xdr:rowOff>45273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510268</xdr:colOff>
      <xdr:row>111</xdr:row>
      <xdr:rowOff>139967</xdr:rowOff>
    </xdr:from>
    <xdr:to>
      <xdr:col>21</xdr:col>
      <xdr:colOff>305030</xdr:colOff>
      <xdr:row>131</xdr:row>
      <xdr:rowOff>144730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0.00164</cdr:x>
      <cdr:y>0.87106</cdr:y>
    </cdr:from>
    <cdr:to>
      <cdr:x>0.99471</cdr:x>
      <cdr:y>0.99614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833" y="2508648"/>
          <a:ext cx="5354301" cy="3602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00" b="1">
              <a:latin typeface="Arial Narrow" panose="020B0606020202030204" pitchFamily="34" charset="0"/>
            </a:rPr>
            <a:t>Nota: </a:t>
          </a:r>
          <a:r>
            <a:rPr lang="es-PE" sz="700">
              <a:latin typeface="Arial Narrow" panose="020B0606020202030204" pitchFamily="34" charset="0"/>
            </a:rPr>
            <a:t>se consideran hoteles, apart-hotel, hostales y resort.</a:t>
          </a:r>
        </a:p>
        <a:p xmlns:a="http://schemas.openxmlformats.org/drawingml/2006/main">
          <a:pPr algn="l"/>
          <a:endParaRPr lang="es-PE" sz="600">
            <a:latin typeface="Arial Narrow" panose="020B0606020202030204" pitchFamily="34" charset="0"/>
          </a:endParaRPr>
        </a:p>
        <a:p xmlns:a="http://schemas.openxmlformats.org/drawingml/2006/main">
          <a:pPr algn="l"/>
          <a:r>
            <a:rPr lang="es-PE" sz="700">
              <a:latin typeface="Arial Narrow" panose="020B0606020202030204" pitchFamily="34" charset="0"/>
            </a:rPr>
            <a:t>Fuente: Mincetur - Encuesta Mensual de Establecimientos de Hospedaje                                                                    Elaboración: CIE- PERUCÁMARAS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0.92218</cdr:y>
    </cdr:from>
    <cdr:to>
      <cdr:x>0.98768</cdr:x>
      <cdr:y>0.98723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58571"/>
          <a:ext cx="5327680" cy="187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00">
              <a:latin typeface="Arial Narrow" panose="020B0606020202030204" pitchFamily="34" charset="0"/>
            </a:rPr>
            <a:t>Fuente: Mincetur - Encuesta Mensual de Establecimientos de Hospedaje                                                                    Elaboración: CIE- PERUCÁMARAS</a:t>
          </a:r>
        </a:p>
      </cdr:txBody>
    </cdr:sp>
  </cdr:relSizeAnchor>
  <cdr:relSizeAnchor xmlns:cdr="http://schemas.openxmlformats.org/drawingml/2006/chartDrawing">
    <cdr:from>
      <cdr:x>0.04641</cdr:x>
      <cdr:y>0.3355</cdr:y>
    </cdr:from>
    <cdr:to>
      <cdr:x>0.21557</cdr:x>
      <cdr:y>0.653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51185" y="968600"/>
          <a:ext cx="915545" cy="91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>
              <a:solidFill>
                <a:schemeClr val="accent2">
                  <a:lumMod val="75000"/>
                </a:schemeClr>
              </a:solidFill>
              <a:latin typeface="Arial Narrow" panose="020B0606020202030204" pitchFamily="34" charset="0"/>
            </a:rPr>
            <a:t>Total arribos en la macro región :</a:t>
          </a:r>
        </a:p>
        <a:p xmlns:a="http://schemas.openxmlformats.org/drawingml/2006/main">
          <a:r>
            <a:rPr lang="es-PE" sz="750">
              <a:solidFill>
                <a:schemeClr val="accent2">
                  <a:lumMod val="75000"/>
                </a:schemeClr>
              </a:solidFill>
              <a:latin typeface="Arial Narrow" panose="020B0606020202030204" pitchFamily="34" charset="0"/>
            </a:rPr>
            <a:t>5'073,531</a:t>
          </a:r>
          <a:r>
            <a:rPr lang="es-PE" sz="750" baseline="0">
              <a:solidFill>
                <a:schemeClr val="accent2">
                  <a:lumMod val="75000"/>
                </a:schemeClr>
              </a:solidFill>
              <a:latin typeface="Arial Narrow" panose="020B0606020202030204" pitchFamily="34" charset="0"/>
            </a:rPr>
            <a:t> entre nacionales y extranjeros</a:t>
          </a:r>
          <a:endParaRPr lang="es-PE" sz="750">
            <a:solidFill>
              <a:schemeClr val="accent2">
                <a:lumMod val="75000"/>
              </a:schemeClr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0.92311</cdr:y>
    </cdr:from>
    <cdr:to>
      <cdr:x>1</cdr:x>
      <cdr:y>0.99101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58555"/>
          <a:ext cx="5399568" cy="195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00">
              <a:latin typeface="Arial Narrow" panose="020B0606020202030204" pitchFamily="34" charset="0"/>
            </a:rPr>
            <a:t>Fuente: Mincetur - Encuesta Mensual de Establecimientos de Hospedaje                                                                    Elaboración: CIE- PERUCÁMARAS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0.9321</cdr:y>
    </cdr:from>
    <cdr:to>
      <cdr:x>0.99938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84438"/>
          <a:ext cx="5396638" cy="195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00">
              <a:latin typeface="Arial Narrow" panose="020B0606020202030204" pitchFamily="34" charset="0"/>
            </a:rPr>
            <a:t>Fuente: Mincetur - Encuesta Mensual de Establecimientos de Hospedaje                                                                    Elaboración: CIE- PERUCÁMARAS</a:t>
          </a:r>
        </a:p>
      </cdr:txBody>
    </cdr:sp>
  </cdr:relSizeAnchor>
  <cdr:relSizeAnchor xmlns:cdr="http://schemas.openxmlformats.org/drawingml/2006/chartDrawing">
    <cdr:from>
      <cdr:x>0.33554</cdr:x>
      <cdr:y>0.74077</cdr:y>
    </cdr:from>
    <cdr:to>
      <cdr:x>0.36222</cdr:x>
      <cdr:y>0.80327</cdr:y>
    </cdr:to>
    <cdr:sp macro="" textlink="">
      <cdr:nvSpPr>
        <cdr:cNvPr id="4" name="1 Flecha abajo"/>
        <cdr:cNvSpPr/>
      </cdr:nvSpPr>
      <cdr:spPr>
        <a:xfrm xmlns:a="http://schemas.openxmlformats.org/drawingml/2006/main">
          <a:off x="1812924" y="2133419"/>
          <a:ext cx="144151" cy="180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0.89067</cdr:x>
      <cdr:y>0.54588</cdr:y>
    </cdr:from>
    <cdr:to>
      <cdr:x>0.91735</cdr:x>
      <cdr:y>0.60838</cdr:y>
    </cdr:to>
    <cdr:sp macro="" textlink="">
      <cdr:nvSpPr>
        <cdr:cNvPr id="5" name="1 Flecha abajo"/>
        <cdr:cNvSpPr/>
      </cdr:nvSpPr>
      <cdr:spPr>
        <a:xfrm xmlns:a="http://schemas.openxmlformats.org/drawingml/2006/main">
          <a:off x="4812228" y="1572147"/>
          <a:ext cx="144150" cy="180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0.15491</cdr:x>
      <cdr:y>0.62534</cdr:y>
    </cdr:from>
    <cdr:to>
      <cdr:x>0.18161</cdr:x>
      <cdr:y>0.68784</cdr:y>
    </cdr:to>
    <cdr:sp macro="" textlink="">
      <cdr:nvSpPr>
        <cdr:cNvPr id="7" name="1 Flecha abajo"/>
        <cdr:cNvSpPr/>
      </cdr:nvSpPr>
      <cdr:spPr>
        <a:xfrm xmlns:a="http://schemas.openxmlformats.org/drawingml/2006/main" rot="10800000">
          <a:off x="836966" y="1800990"/>
          <a:ext cx="144258" cy="180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0.70323</cdr:x>
      <cdr:y>0.59381</cdr:y>
    </cdr:from>
    <cdr:to>
      <cdr:x>0.72991</cdr:x>
      <cdr:y>0.65631</cdr:y>
    </cdr:to>
    <cdr:sp macro="" textlink="">
      <cdr:nvSpPr>
        <cdr:cNvPr id="10" name="1 Flecha abajo"/>
        <cdr:cNvSpPr/>
      </cdr:nvSpPr>
      <cdr:spPr>
        <a:xfrm xmlns:a="http://schemas.openxmlformats.org/drawingml/2006/main">
          <a:off x="3799491" y="1710178"/>
          <a:ext cx="144150" cy="180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0.52201</cdr:x>
      <cdr:y>0.36363</cdr:y>
    </cdr:from>
    <cdr:to>
      <cdr:x>0.54869</cdr:x>
      <cdr:y>0.42613</cdr:y>
    </cdr:to>
    <cdr:sp macro="" textlink="">
      <cdr:nvSpPr>
        <cdr:cNvPr id="11" name="1 Flecha abajo"/>
        <cdr:cNvSpPr/>
      </cdr:nvSpPr>
      <cdr:spPr>
        <a:xfrm xmlns:a="http://schemas.openxmlformats.org/drawingml/2006/main">
          <a:off x="2820378" y="1047261"/>
          <a:ext cx="144150" cy="180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0.90866</cdr:y>
    </cdr:from>
    <cdr:to>
      <cdr:x>0.99852</cdr:x>
      <cdr:y>0.97657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16947"/>
          <a:ext cx="5399998" cy="195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00">
              <a:latin typeface="Arial Narrow" panose="020B0606020202030204" pitchFamily="34" charset="0"/>
            </a:rPr>
            <a:t>Fuente: Mincetur - Encuesta Mensual de Establecimientos de Hospedaje                                                                    Elaboración: CIE- PERUCÁMARAS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0.90105</cdr:y>
    </cdr:from>
    <cdr:to>
      <cdr:x>1</cdr:x>
      <cdr:y>0.99454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919413"/>
          <a:ext cx="3600000" cy="3028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00">
              <a:latin typeface="Arial Narrow" panose="020B0606020202030204" pitchFamily="34" charset="0"/>
            </a:rPr>
            <a:t>Fuente: Mincetur - Encuesta Mensual de Establecimientos de Hospedaje    </a:t>
          </a:r>
        </a:p>
        <a:p xmlns:a="http://schemas.openxmlformats.org/drawingml/2006/main">
          <a:pPr algn="l"/>
          <a:r>
            <a:rPr lang="es-PE" sz="700">
              <a:latin typeface="Arial Narrow" panose="020B0606020202030204" pitchFamily="34" charset="0"/>
            </a:rPr>
            <a:t>Elaboración: CIE- PERUCÁMARAS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B1" sqref="B1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55" t="s">
        <v>115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2:18" ht="19.5" customHeight="1" x14ac:dyDescent="0.25">
      <c r="B4" s="156" t="s">
        <v>140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</row>
    <row r="5" spans="2:18" ht="15" customHeight="1" x14ac:dyDescent="0.25">
      <c r="B5" s="157" t="s">
        <v>116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/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58" t="s"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</row>
    <row r="9" spans="2:15" x14ac:dyDescent="0.25"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</row>
    <row r="10" spans="2:15" x14ac:dyDescent="0.25"/>
    <row r="11" spans="2:15" x14ac:dyDescent="0.25">
      <c r="G11" s="5"/>
    </row>
    <row r="12" spans="2:15" x14ac:dyDescent="0.25">
      <c r="F12" s="5" t="s">
        <v>113</v>
      </c>
      <c r="G12" s="5"/>
      <c r="J12" s="2">
        <v>2</v>
      </c>
    </row>
    <row r="13" spans="2:15" x14ac:dyDescent="0.25">
      <c r="G13" s="5" t="s">
        <v>114</v>
      </c>
      <c r="J13" s="2">
        <v>3</v>
      </c>
    </row>
    <row r="14" spans="2:15" x14ac:dyDescent="0.25">
      <c r="G14" s="5" t="s">
        <v>22</v>
      </c>
      <c r="J14" s="2">
        <v>4</v>
      </c>
    </row>
    <row r="15" spans="2:15" x14ac:dyDescent="0.25">
      <c r="G15" s="5" t="s">
        <v>18</v>
      </c>
      <c r="J15" s="2">
        <v>5</v>
      </c>
    </row>
    <row r="16" spans="2:15" x14ac:dyDescent="0.25">
      <c r="G16" s="5" t="s">
        <v>23</v>
      </c>
      <c r="J16" s="2">
        <v>6</v>
      </c>
    </row>
    <row r="17" spans="7:10" x14ac:dyDescent="0.25">
      <c r="G17" s="98" t="s">
        <v>106</v>
      </c>
      <c r="J17" s="2">
        <v>7</v>
      </c>
    </row>
    <row r="18" spans="7:10" x14ac:dyDescent="0.25">
      <c r="G18" s="5"/>
      <c r="J18" s="2"/>
    </row>
    <row r="19" spans="7:10" x14ac:dyDescent="0.25">
      <c r="G19" s="5"/>
      <c r="J19" s="2"/>
    </row>
    <row r="20" spans="7:10" x14ac:dyDescent="0.25">
      <c r="G20" s="98"/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Cajamarca'!A1" display="Cajamarca"/>
    <hyperlink ref="G14" location="'La Libertad'!A1" display="La Libertad"/>
    <hyperlink ref="G15" location="'Lambayeque'!A1" display="Lambayeque"/>
    <hyperlink ref="G16" location="'Piura'!A1" display="Piura"/>
    <hyperlink ref="G17" location="'Tumbes'!A1" display="Tumbes"/>
    <hyperlink ref="F12" location="'Norte'!A1" display="Nort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155"/>
  <sheetViews>
    <sheetView zoomScaleNormal="100"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3" customWidth="1"/>
    <col min="17" max="22" width="11.42578125" style="3" customWidth="1"/>
    <col min="23" max="23" width="12.7109375" style="3" customWidth="1"/>
    <col min="24" max="16384" width="11.42578125" style="3" hidden="1"/>
  </cols>
  <sheetData>
    <row r="1" spans="2:23" x14ac:dyDescent="0.25">
      <c r="B1" s="185" t="s">
        <v>141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2:23" x14ac:dyDescent="0.25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2:23" x14ac:dyDescent="0.25">
      <c r="B3" s="7" t="str">
        <f>+B6</f>
        <v>1. Arribo de vivistantes a establecimientos de hospedaje</v>
      </c>
      <c r="C3" s="22"/>
      <c r="D3" s="22"/>
      <c r="E3" s="22"/>
      <c r="F3" s="22"/>
      <c r="G3" s="22"/>
      <c r="H3" s="7"/>
      <c r="I3" s="22"/>
      <c r="J3" s="22" t="str">
        <f>+B78</f>
        <v>3. Establecimientos de Hospedaje Colectivo, según categoría, 2017</v>
      </c>
      <c r="K3" s="22"/>
      <c r="L3" s="23"/>
      <c r="M3" s="8"/>
      <c r="N3" s="24"/>
      <c r="O3" s="24"/>
    </row>
    <row r="4" spans="2:23" x14ac:dyDescent="0.25">
      <c r="B4" s="7" t="str">
        <f>+B48</f>
        <v>2. Arribo de vivistantes a establecimientos de hospedaje</v>
      </c>
      <c r="C4" s="22"/>
      <c r="D4" s="22"/>
      <c r="E4" s="22"/>
      <c r="F4" s="22"/>
      <c r="G4" s="22"/>
      <c r="H4" s="7"/>
      <c r="I4" s="22"/>
      <c r="J4" s="22" t="str">
        <f>+B127</f>
        <v>4. Visitas a los principales nortes turísticos en la macro región</v>
      </c>
      <c r="K4" s="22"/>
      <c r="L4" s="23"/>
      <c r="M4" s="8"/>
      <c r="N4" s="24"/>
      <c r="O4" s="24"/>
    </row>
    <row r="5" spans="2:23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23" x14ac:dyDescent="0.25">
      <c r="B6" s="40" t="s">
        <v>93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2:23" ht="15" customHeight="1" x14ac:dyDescent="0.25">
      <c r="B7" s="31"/>
      <c r="C7" s="169" t="str">
        <f>+CONCATENATE("En los últimos 10 años el turismo de la región ha mostrado un importante crecimiento, es así, que en el año 2007 registró ",FIXED(K16,1)," arribos de turistas nacionales y extranjeros, mientras que el 2017 los  arribos de turistas extranjeros y nacionales sumaron ",FIXED(K26,1), ", representando un  crecimiento promedio anual de ",FIXED(M26*100,1),"%   en el periodo 2006 – 2016.")</f>
        <v>En los últimos 10 años el turismo de la región ha mostrado un importante crecimiento, es así, que en el año 2007 registró 2,552,043.0 arribos de turistas nacionales y extranjeros, mientras que el 2017 los  arribos de turistas extranjeros y nacionales sumaron 5,073,531.0, representando un  crecimiento promedio anual de 7.1%   en el periodo 2006 – 2016.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32"/>
    </row>
    <row r="8" spans="2:23" ht="15" customHeight="1" x14ac:dyDescent="0.25">
      <c r="B8" s="31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32"/>
    </row>
    <row r="9" spans="2:23" ht="15" customHeight="1" x14ac:dyDescent="0.25">
      <c r="B9" s="3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</row>
    <row r="10" spans="2:23" x14ac:dyDescent="0.25">
      <c r="B10" s="31"/>
      <c r="C10" s="33"/>
      <c r="D10" s="33"/>
      <c r="E10" s="33"/>
      <c r="F10" s="170" t="s">
        <v>92</v>
      </c>
      <c r="G10" s="170"/>
      <c r="H10" s="170"/>
      <c r="I10" s="170"/>
      <c r="J10" s="170"/>
      <c r="K10" s="170"/>
      <c r="L10" s="170"/>
      <c r="M10" s="33"/>
      <c r="N10" s="33"/>
      <c r="O10" s="32"/>
    </row>
    <row r="11" spans="2:23" ht="15" customHeight="1" x14ac:dyDescent="0.25">
      <c r="B11" s="31"/>
      <c r="C11" s="33"/>
      <c r="D11" s="33"/>
      <c r="E11" s="33"/>
      <c r="F11" s="18" t="s">
        <v>5</v>
      </c>
      <c r="G11" s="19" t="s">
        <v>6</v>
      </c>
      <c r="H11" s="18" t="s">
        <v>7</v>
      </c>
      <c r="I11" s="19" t="s">
        <v>8</v>
      </c>
      <c r="J11" s="18" t="s">
        <v>7</v>
      </c>
      <c r="K11" s="18" t="s">
        <v>9</v>
      </c>
      <c r="L11" s="18" t="s">
        <v>7</v>
      </c>
      <c r="M11" s="33"/>
      <c r="N11" s="33"/>
      <c r="O11" s="32"/>
      <c r="R11" s="83" t="s">
        <v>5</v>
      </c>
      <c r="S11" s="86" t="s">
        <v>6</v>
      </c>
      <c r="T11" s="87" t="s">
        <v>8</v>
      </c>
      <c r="U11" s="12"/>
      <c r="V11" s="12"/>
      <c r="W11" s="13"/>
    </row>
    <row r="12" spans="2:23" x14ac:dyDescent="0.25">
      <c r="B12" s="31"/>
      <c r="C12" s="33"/>
      <c r="D12" s="33"/>
      <c r="E12" s="33"/>
      <c r="F12" s="41">
        <v>2003</v>
      </c>
      <c r="G12" s="25">
        <f>+Cajamarca!G12+'La Libertad'!G12+Lambayeque!G12+Piura!G12+Tumbes!G12</f>
        <v>1556076</v>
      </c>
      <c r="H12" s="42"/>
      <c r="I12" s="25">
        <f>+Cajamarca!I12+'La Libertad'!I12+Lambayeque!I12+Piura!I12+Tumbes!I12</f>
        <v>103671</v>
      </c>
      <c r="J12" s="42"/>
      <c r="K12" s="25">
        <f>+I12+G12</f>
        <v>1659747</v>
      </c>
      <c r="L12" s="42"/>
      <c r="M12" s="33"/>
      <c r="N12" s="33"/>
      <c r="O12" s="32"/>
      <c r="R12" s="83">
        <v>2003</v>
      </c>
      <c r="S12" s="88">
        <f>+G12/1000</f>
        <v>1556.076</v>
      </c>
      <c r="T12" s="88">
        <f>+I12/1000</f>
        <v>103.67100000000001</v>
      </c>
      <c r="V12" s="84"/>
      <c r="W12" s="84"/>
    </row>
    <row r="13" spans="2:23" x14ac:dyDescent="0.25">
      <c r="B13" s="31"/>
      <c r="C13" s="33"/>
      <c r="D13" s="33"/>
      <c r="E13" s="33"/>
      <c r="F13" s="41">
        <v>2004</v>
      </c>
      <c r="G13" s="25">
        <f>+Cajamarca!G13+'La Libertad'!G13+Lambayeque!G13+Piura!G13+Tumbes!G13</f>
        <v>1833753</v>
      </c>
      <c r="H13" s="43">
        <f>+G13/G12-1</f>
        <v>0.17844693960963354</v>
      </c>
      <c r="I13" s="25">
        <f>+Cajamarca!I13+'La Libertad'!I13+Lambayeque!I13+Piura!I13+Tumbes!I13</f>
        <v>116621</v>
      </c>
      <c r="J13" s="43">
        <f>+I13/I12-1</f>
        <v>0.1249143926459666</v>
      </c>
      <c r="K13" s="25">
        <f>+I13+G13</f>
        <v>1950374</v>
      </c>
      <c r="L13" s="43">
        <f>+K13/K12-1</f>
        <v>0.1751031934385181</v>
      </c>
      <c r="M13" s="33"/>
      <c r="N13" s="33"/>
      <c r="O13" s="32"/>
      <c r="R13" s="83">
        <v>2004</v>
      </c>
      <c r="S13" s="88">
        <f t="shared" ref="S13:S26" si="0">+G13/1000</f>
        <v>1833.7529999999999</v>
      </c>
      <c r="T13" s="88">
        <f t="shared" ref="T13:T26" si="1">+I13/1000</f>
        <v>116.621</v>
      </c>
      <c r="U13" s="14"/>
      <c r="V13" s="84"/>
      <c r="W13" s="84"/>
    </row>
    <row r="14" spans="2:23" x14ac:dyDescent="0.25">
      <c r="B14" s="31"/>
      <c r="C14" s="33"/>
      <c r="D14" s="33"/>
      <c r="E14" s="33"/>
      <c r="F14" s="41">
        <v>2005</v>
      </c>
      <c r="G14" s="25">
        <f>+Cajamarca!G14+'La Libertad'!G14+Lambayeque!G14+Piura!G14+Tumbes!G14</f>
        <v>1929198</v>
      </c>
      <c r="H14" s="43">
        <f t="shared" ref="H14:J26" si="2">+G14/G13-1</f>
        <v>5.2048994602871712E-2</v>
      </c>
      <c r="I14" s="25">
        <f>+Cajamarca!I14+'La Libertad'!I14+Lambayeque!I14+Piura!I14+Tumbes!I14</f>
        <v>104244</v>
      </c>
      <c r="J14" s="43">
        <f t="shared" si="2"/>
        <v>-0.10613011378739678</v>
      </c>
      <c r="K14" s="25">
        <f t="shared" ref="K14:K26" si="3">+I14+G14</f>
        <v>2033442</v>
      </c>
      <c r="L14" s="43">
        <f t="shared" ref="L14:L26" si="4">+K14/K13-1</f>
        <v>4.259080566086304E-2</v>
      </c>
      <c r="M14" s="33"/>
      <c r="N14" s="33"/>
      <c r="O14" s="32"/>
      <c r="R14" s="83">
        <v>2005</v>
      </c>
      <c r="S14" s="88">
        <f t="shared" si="0"/>
        <v>1929.1980000000001</v>
      </c>
      <c r="T14" s="88">
        <f t="shared" si="1"/>
        <v>104.244</v>
      </c>
      <c r="U14" s="14"/>
      <c r="V14" s="84"/>
      <c r="W14" s="84"/>
    </row>
    <row r="15" spans="2:23" ht="14.25" customHeight="1" x14ac:dyDescent="0.25">
      <c r="B15" s="31"/>
      <c r="C15" s="33"/>
      <c r="D15" s="33"/>
      <c r="E15" s="33"/>
      <c r="F15" s="41">
        <v>2006</v>
      </c>
      <c r="G15" s="25">
        <f>+Cajamarca!G15+'La Libertad'!G15+Lambayeque!G15+Piura!G15+Tumbes!G15</f>
        <v>2107768</v>
      </c>
      <c r="H15" s="43">
        <f t="shared" si="2"/>
        <v>9.2561779558137713E-2</v>
      </c>
      <c r="I15" s="25">
        <f>+Cajamarca!I15+'La Libertad'!I15+Lambayeque!I15+Piura!I15+Tumbes!I15</f>
        <v>105531</v>
      </c>
      <c r="J15" s="43">
        <f t="shared" si="2"/>
        <v>1.2346034304132614E-2</v>
      </c>
      <c r="K15" s="25">
        <f t="shared" si="3"/>
        <v>2213299</v>
      </c>
      <c r="L15" s="43">
        <f t="shared" si="4"/>
        <v>8.8449535319915729E-2</v>
      </c>
      <c r="M15" s="33"/>
      <c r="N15" s="33"/>
      <c r="O15" s="32"/>
      <c r="R15" s="83">
        <v>2006</v>
      </c>
      <c r="S15" s="88">
        <f t="shared" si="0"/>
        <v>2107.768</v>
      </c>
      <c r="T15" s="88">
        <f t="shared" si="1"/>
        <v>105.53100000000001</v>
      </c>
      <c r="U15" s="14"/>
      <c r="V15" s="84"/>
      <c r="W15" s="84"/>
    </row>
    <row r="16" spans="2:23" x14ac:dyDescent="0.25">
      <c r="B16" s="31"/>
      <c r="C16" s="33"/>
      <c r="D16" s="33"/>
      <c r="E16" s="33"/>
      <c r="F16" s="41">
        <v>2007</v>
      </c>
      <c r="G16" s="25">
        <f>+Cajamarca!G16+'La Libertad'!G16+Lambayeque!G16+Piura!G16+Tumbes!G16</f>
        <v>2436841</v>
      </c>
      <c r="H16" s="43">
        <f t="shared" si="2"/>
        <v>0.15612391876145759</v>
      </c>
      <c r="I16" s="25">
        <f>+Cajamarca!I16+'La Libertad'!I16+Lambayeque!I16+Piura!I16+Tumbes!I16</f>
        <v>115202</v>
      </c>
      <c r="J16" s="43">
        <f t="shared" si="2"/>
        <v>9.1641318664657856E-2</v>
      </c>
      <c r="K16" s="25">
        <f t="shared" si="3"/>
        <v>2552043</v>
      </c>
      <c r="L16" s="43">
        <f t="shared" si="4"/>
        <v>0.15304936206088748</v>
      </c>
      <c r="M16" s="33"/>
      <c r="N16" s="33"/>
      <c r="O16" s="32"/>
      <c r="R16" s="83">
        <v>2007</v>
      </c>
      <c r="S16" s="88">
        <f t="shared" si="0"/>
        <v>2436.8409999999999</v>
      </c>
      <c r="T16" s="88">
        <f t="shared" si="1"/>
        <v>115.202</v>
      </c>
      <c r="U16" s="14"/>
      <c r="V16" s="84"/>
      <c r="W16" s="84"/>
    </row>
    <row r="17" spans="2:23" x14ac:dyDescent="0.25">
      <c r="B17" s="31"/>
      <c r="C17" s="33"/>
      <c r="D17" s="33"/>
      <c r="E17" s="33"/>
      <c r="F17" s="41">
        <v>2008</v>
      </c>
      <c r="G17" s="25">
        <f>+Cajamarca!G17+'La Libertad'!G17+Lambayeque!G17+Piura!G17+Tumbes!G17</f>
        <v>2704964</v>
      </c>
      <c r="H17" s="43">
        <f t="shared" si="2"/>
        <v>0.11002892679497767</v>
      </c>
      <c r="I17" s="25">
        <f>+Cajamarca!I17+'La Libertad'!I17+Lambayeque!I17+Piura!I17+Tumbes!I17</f>
        <v>129700</v>
      </c>
      <c r="J17" s="43">
        <f t="shared" si="2"/>
        <v>0.12584850957448657</v>
      </c>
      <c r="K17" s="25">
        <f t="shared" si="3"/>
        <v>2834664</v>
      </c>
      <c r="L17" s="43">
        <f t="shared" si="4"/>
        <v>0.11074303998796253</v>
      </c>
      <c r="M17" s="33"/>
      <c r="N17" s="33"/>
      <c r="O17" s="32"/>
      <c r="R17" s="83">
        <v>2008</v>
      </c>
      <c r="S17" s="88">
        <f t="shared" si="0"/>
        <v>2704.9639999999999</v>
      </c>
      <c r="T17" s="88">
        <f t="shared" si="1"/>
        <v>129.69999999999999</v>
      </c>
      <c r="U17" s="14"/>
      <c r="V17" s="84"/>
      <c r="W17" s="84"/>
    </row>
    <row r="18" spans="2:23" ht="15" customHeight="1" x14ac:dyDescent="0.25">
      <c r="B18" s="31"/>
      <c r="C18" s="33"/>
      <c r="D18" s="33"/>
      <c r="E18" s="33"/>
      <c r="F18" s="41">
        <v>2009</v>
      </c>
      <c r="G18" s="25">
        <f>+Cajamarca!G18+'La Libertad'!G18+Lambayeque!G18+Piura!G18+Tumbes!G18</f>
        <v>2949558</v>
      </c>
      <c r="H18" s="43">
        <f t="shared" si="2"/>
        <v>9.0424123943978474E-2</v>
      </c>
      <c r="I18" s="25">
        <f>+Cajamarca!I18+'La Libertad'!I18+Lambayeque!I18+Piura!I18+Tumbes!I18</f>
        <v>142514</v>
      </c>
      <c r="J18" s="43">
        <f t="shared" si="2"/>
        <v>9.8797224363916802E-2</v>
      </c>
      <c r="K18" s="25">
        <f t="shared" si="3"/>
        <v>3092072</v>
      </c>
      <c r="L18" s="43">
        <f t="shared" si="4"/>
        <v>9.0807235002102527E-2</v>
      </c>
      <c r="O18" s="32"/>
      <c r="R18" s="83">
        <v>2009</v>
      </c>
      <c r="S18" s="88">
        <f t="shared" si="0"/>
        <v>2949.558</v>
      </c>
      <c r="T18" s="88">
        <f t="shared" si="1"/>
        <v>142.51400000000001</v>
      </c>
      <c r="U18" s="14"/>
      <c r="V18" s="84"/>
      <c r="W18" s="84"/>
    </row>
    <row r="19" spans="2:23" x14ac:dyDescent="0.25">
      <c r="B19" s="31"/>
      <c r="C19" s="33"/>
      <c r="D19" s="33"/>
      <c r="E19" s="33"/>
      <c r="F19" s="41">
        <v>2010</v>
      </c>
      <c r="G19" s="25">
        <f>+Cajamarca!G19+'La Libertad'!G19+Lambayeque!G19+Piura!G19+Tumbes!G19</f>
        <v>3208133</v>
      </c>
      <c r="H19" s="43">
        <f t="shared" si="2"/>
        <v>8.766567736589681E-2</v>
      </c>
      <c r="I19" s="25">
        <f>+Cajamarca!I19+'La Libertad'!I19+Lambayeque!I19+Piura!I19+Tumbes!I19</f>
        <v>162168</v>
      </c>
      <c r="J19" s="43">
        <f t="shared" si="2"/>
        <v>0.13790925803780674</v>
      </c>
      <c r="K19" s="25">
        <f t="shared" si="3"/>
        <v>3370301</v>
      </c>
      <c r="L19" s="43">
        <f t="shared" si="4"/>
        <v>8.9981410523428895E-2</v>
      </c>
      <c r="O19" s="32"/>
      <c r="R19" s="83">
        <v>2010</v>
      </c>
      <c r="S19" s="88">
        <f t="shared" si="0"/>
        <v>3208.1329999999998</v>
      </c>
      <c r="T19" s="88">
        <f t="shared" si="1"/>
        <v>162.16800000000001</v>
      </c>
      <c r="U19" s="16"/>
      <c r="V19" s="84"/>
      <c r="W19" s="84"/>
    </row>
    <row r="20" spans="2:23" x14ac:dyDescent="0.25">
      <c r="B20" s="31"/>
      <c r="C20" s="33"/>
      <c r="D20" s="33"/>
      <c r="E20" s="33"/>
      <c r="F20" s="41">
        <v>2011</v>
      </c>
      <c r="G20" s="25">
        <f>+Cajamarca!G20+'La Libertad'!G20+Lambayeque!G20+Piura!G20+Tumbes!G20</f>
        <v>3588340</v>
      </c>
      <c r="H20" s="43">
        <f t="shared" si="2"/>
        <v>0.11851347808834611</v>
      </c>
      <c r="I20" s="25">
        <f>+Cajamarca!I20+'La Libertad'!I20+Lambayeque!I20+Piura!I20+Tumbes!I20</f>
        <v>181067</v>
      </c>
      <c r="J20" s="43">
        <f t="shared" si="2"/>
        <v>0.11653963790636879</v>
      </c>
      <c r="K20" s="25">
        <f t="shared" si="3"/>
        <v>3769407</v>
      </c>
      <c r="L20" s="43">
        <f t="shared" si="4"/>
        <v>0.11841850327314973</v>
      </c>
      <c r="O20" s="32"/>
      <c r="R20" s="83">
        <v>2011</v>
      </c>
      <c r="S20" s="88">
        <f t="shared" si="0"/>
        <v>3588.34</v>
      </c>
      <c r="T20" s="88">
        <f t="shared" si="1"/>
        <v>181.06700000000001</v>
      </c>
      <c r="U20" s="16"/>
      <c r="V20" s="84"/>
      <c r="W20" s="84"/>
    </row>
    <row r="21" spans="2:23" x14ac:dyDescent="0.25">
      <c r="B21" s="31"/>
      <c r="C21" s="33"/>
      <c r="D21" s="33"/>
      <c r="E21" s="33"/>
      <c r="F21" s="41">
        <v>2012</v>
      </c>
      <c r="G21" s="25">
        <f>+Cajamarca!G21+'La Libertad'!G21+Lambayeque!G21+Piura!G21+Tumbes!G21</f>
        <v>3928311</v>
      </c>
      <c r="H21" s="43">
        <f t="shared" si="2"/>
        <v>9.474325175429299E-2</v>
      </c>
      <c r="I21" s="25">
        <f>+Cajamarca!I21+'La Libertad'!I21+Lambayeque!I21+Piura!I21+Tumbes!I21</f>
        <v>173533</v>
      </c>
      <c r="J21" s="43">
        <f t="shared" si="2"/>
        <v>-4.1608907200097245E-2</v>
      </c>
      <c r="K21" s="25">
        <f t="shared" si="3"/>
        <v>4101844</v>
      </c>
      <c r="L21" s="43">
        <f t="shared" si="4"/>
        <v>8.8193447934913793E-2</v>
      </c>
      <c r="M21" s="58"/>
      <c r="N21" s="59"/>
      <c r="O21" s="32"/>
      <c r="R21" s="83">
        <v>2012</v>
      </c>
      <c r="S21" s="88">
        <f t="shared" si="0"/>
        <v>3928.3110000000001</v>
      </c>
      <c r="T21" s="88">
        <f t="shared" si="1"/>
        <v>173.53299999999999</v>
      </c>
      <c r="U21" s="16"/>
      <c r="V21" s="84"/>
      <c r="W21" s="84"/>
    </row>
    <row r="22" spans="2:23" ht="15" customHeight="1" x14ac:dyDescent="0.25">
      <c r="B22" s="31"/>
      <c r="C22" s="33"/>
      <c r="D22" s="33"/>
      <c r="E22" s="33"/>
      <c r="F22" s="41">
        <v>2013</v>
      </c>
      <c r="G22" s="25">
        <f>+Cajamarca!G22+'La Libertad'!G22+Lambayeque!G22+Piura!G22+Tumbes!G22</f>
        <v>4586784</v>
      </c>
      <c r="H22" s="43">
        <f t="shared" si="2"/>
        <v>0.16762242093357682</v>
      </c>
      <c r="I22" s="25">
        <f>+Cajamarca!I22+'La Libertad'!I22+Lambayeque!I22+Piura!I22+Tumbes!I22</f>
        <v>213051</v>
      </c>
      <c r="J22" s="43">
        <f t="shared" si="2"/>
        <v>0.22772613854425372</v>
      </c>
      <c r="K22" s="25">
        <f t="shared" si="3"/>
        <v>4799835</v>
      </c>
      <c r="L22" s="43">
        <f t="shared" si="4"/>
        <v>0.17016517449225277</v>
      </c>
      <c r="M22" s="58"/>
      <c r="N22" s="59"/>
      <c r="O22" s="32"/>
      <c r="R22" s="83">
        <v>2013</v>
      </c>
      <c r="S22" s="88">
        <f t="shared" si="0"/>
        <v>4586.7839999999997</v>
      </c>
      <c r="T22" s="88">
        <f t="shared" si="1"/>
        <v>213.05099999999999</v>
      </c>
      <c r="U22" s="16"/>
      <c r="V22" s="84"/>
      <c r="W22" s="84"/>
    </row>
    <row r="23" spans="2:23" x14ac:dyDescent="0.25">
      <c r="B23" s="31"/>
      <c r="C23" s="33"/>
      <c r="D23" s="33"/>
      <c r="E23" s="33"/>
      <c r="F23" s="41">
        <v>2014</v>
      </c>
      <c r="G23" s="25">
        <f>+Cajamarca!G23+'La Libertad'!G23+Lambayeque!G23+Piura!G23+Tumbes!G23</f>
        <v>4902050</v>
      </c>
      <c r="H23" s="43">
        <f t="shared" si="2"/>
        <v>6.8733561467032134E-2</v>
      </c>
      <c r="I23" s="25">
        <f>+Cajamarca!I23+'La Libertad'!I23+Lambayeque!I23+Piura!I23+Tumbes!I23</f>
        <v>240629</v>
      </c>
      <c r="J23" s="43">
        <f t="shared" si="2"/>
        <v>0.12944318496510232</v>
      </c>
      <c r="K23" s="25">
        <f t="shared" si="3"/>
        <v>5142679</v>
      </c>
      <c r="L23" s="43">
        <f t="shared" si="4"/>
        <v>7.142828868075668E-2</v>
      </c>
      <c r="M23" s="174" t="s">
        <v>10</v>
      </c>
      <c r="N23" s="175"/>
      <c r="O23" s="32"/>
      <c r="R23" s="83">
        <v>2014</v>
      </c>
      <c r="S23" s="88">
        <f t="shared" si="0"/>
        <v>4902.05</v>
      </c>
      <c r="T23" s="88">
        <f t="shared" si="1"/>
        <v>240.62899999999999</v>
      </c>
      <c r="U23" s="16"/>
      <c r="V23" s="84"/>
      <c r="W23" s="84"/>
    </row>
    <row r="24" spans="2:23" ht="15" customHeight="1" x14ac:dyDescent="0.25">
      <c r="B24" s="31"/>
      <c r="C24" s="33"/>
      <c r="D24" s="33"/>
      <c r="E24" s="33"/>
      <c r="F24" s="41">
        <v>2015</v>
      </c>
      <c r="G24" s="25">
        <f>+Cajamarca!G24+'La Libertad'!G24+Lambayeque!G24+Piura!G24+Tumbes!G24</f>
        <v>4898639</v>
      </c>
      <c r="H24" s="43">
        <f t="shared" si="2"/>
        <v>-6.9583133586970103E-4</v>
      </c>
      <c r="I24" s="25">
        <f>+Cajamarca!I24+'La Libertad'!I24+Lambayeque!I24+Piura!I24+Tumbes!I24</f>
        <v>235459</v>
      </c>
      <c r="J24" s="43">
        <f t="shared" si="2"/>
        <v>-2.148535712653088E-2</v>
      </c>
      <c r="K24" s="25">
        <f t="shared" si="3"/>
        <v>5134098</v>
      </c>
      <c r="L24" s="43">
        <f t="shared" si="4"/>
        <v>-1.668585575728132E-3</v>
      </c>
      <c r="M24" s="174"/>
      <c r="N24" s="175"/>
      <c r="O24" s="32"/>
      <c r="R24" s="83">
        <v>2015</v>
      </c>
      <c r="S24" s="88">
        <f t="shared" si="0"/>
        <v>4898.6390000000001</v>
      </c>
      <c r="T24" s="88">
        <f t="shared" si="1"/>
        <v>235.459</v>
      </c>
      <c r="U24" s="16"/>
      <c r="V24" s="84"/>
      <c r="W24" s="84"/>
    </row>
    <row r="25" spans="2:23" x14ac:dyDescent="0.25">
      <c r="B25" s="31"/>
      <c r="C25" s="33"/>
      <c r="D25" s="33"/>
      <c r="E25" s="33"/>
      <c r="F25" s="41">
        <v>2016</v>
      </c>
      <c r="G25" s="25">
        <f>+Cajamarca!G25+'La Libertad'!G25+Lambayeque!G25+Piura!G25+Tumbes!G25</f>
        <v>4952380</v>
      </c>
      <c r="H25" s="43">
        <f t="shared" si="2"/>
        <v>1.097059816001944E-2</v>
      </c>
      <c r="I25" s="25">
        <f>+Cajamarca!I25+'La Libertad'!I25+Lambayeque!I25+Piura!I25+Tumbes!I25</f>
        <v>260315</v>
      </c>
      <c r="J25" s="43">
        <f t="shared" si="2"/>
        <v>0.10556402600877446</v>
      </c>
      <c r="K25" s="25">
        <f t="shared" si="3"/>
        <v>5212695</v>
      </c>
      <c r="L25" s="43">
        <f t="shared" si="4"/>
        <v>1.5308823477853339E-2</v>
      </c>
      <c r="M25" s="174"/>
      <c r="N25" s="175"/>
      <c r="O25" s="32"/>
      <c r="R25" s="83">
        <v>2016</v>
      </c>
      <c r="S25" s="88">
        <f t="shared" si="0"/>
        <v>4952.38</v>
      </c>
      <c r="T25" s="88">
        <f t="shared" si="1"/>
        <v>260.315</v>
      </c>
      <c r="U25" s="16"/>
      <c r="V25" s="84"/>
      <c r="W25" s="84"/>
    </row>
    <row r="26" spans="2:23" x14ac:dyDescent="0.25">
      <c r="B26" s="31"/>
      <c r="C26" s="173" t="s">
        <v>11</v>
      </c>
      <c r="D26" s="173"/>
      <c r="E26" s="33"/>
      <c r="F26" s="41">
        <v>2017</v>
      </c>
      <c r="G26" s="25">
        <f>+Cajamarca!G26+'La Libertad'!G26+Lambayeque!G26+Piura!G26+Tumbes!G26</f>
        <v>4832392</v>
      </c>
      <c r="H26" s="43">
        <f t="shared" si="2"/>
        <v>-2.4228350813144339E-2</v>
      </c>
      <c r="I26" s="25">
        <f>+Cajamarca!I26+'La Libertad'!I26+Lambayeque!I26+Piura!I26+Tumbes!I26</f>
        <v>241139</v>
      </c>
      <c r="J26" s="43">
        <f t="shared" si="2"/>
        <v>-7.3664598659316627E-2</v>
      </c>
      <c r="K26" s="25">
        <f t="shared" si="3"/>
        <v>5073531</v>
      </c>
      <c r="L26" s="43">
        <f t="shared" si="4"/>
        <v>-2.6697130754820719E-2</v>
      </c>
      <c r="M26" s="45">
        <f>+(K26/K16)^(1/10)-1</f>
        <v>7.1130123198505313E-2</v>
      </c>
      <c r="N26" s="33"/>
      <c r="O26" s="32"/>
      <c r="R26" s="83">
        <v>2017</v>
      </c>
      <c r="S26" s="88">
        <f t="shared" si="0"/>
        <v>4832.3919999999998</v>
      </c>
      <c r="T26" s="88">
        <f t="shared" si="1"/>
        <v>241.13900000000001</v>
      </c>
      <c r="U26" s="16"/>
      <c r="V26" s="84"/>
      <c r="W26" s="85"/>
    </row>
    <row r="27" spans="2:23" ht="15" customHeight="1" x14ac:dyDescent="0.25">
      <c r="B27" s="31"/>
      <c r="C27" s="173"/>
      <c r="D27" s="173"/>
      <c r="E27" s="33"/>
      <c r="F27" s="171" t="s">
        <v>12</v>
      </c>
      <c r="G27" s="171"/>
      <c r="H27" s="171"/>
      <c r="I27" s="171"/>
      <c r="J27" s="171"/>
      <c r="K27" s="171"/>
      <c r="L27" s="171"/>
      <c r="M27" s="33"/>
      <c r="N27" s="33"/>
      <c r="O27" s="32"/>
      <c r="S27" s="15"/>
      <c r="T27" s="16"/>
    </row>
    <row r="28" spans="2:23" x14ac:dyDescent="0.25">
      <c r="B28" s="31"/>
      <c r="C28" s="173"/>
      <c r="D28" s="173"/>
      <c r="E28" s="33"/>
      <c r="F28" s="44">
        <v>2007</v>
      </c>
      <c r="G28" s="26">
        <f>+G16/K16</f>
        <v>0.95485891107634158</v>
      </c>
      <c r="H28" s="27"/>
      <c r="I28" s="26">
        <f>+I16/K16</f>
        <v>4.5141088923658416E-2</v>
      </c>
      <c r="J28" s="27"/>
      <c r="K28" s="26">
        <f>+I28+G28</f>
        <v>1</v>
      </c>
      <c r="L28" s="27"/>
      <c r="M28" s="33"/>
      <c r="N28" s="33"/>
      <c r="O28" s="32"/>
      <c r="Q28" s="83"/>
      <c r="R28" s="83"/>
      <c r="S28" s="83"/>
      <c r="T28" s="6"/>
    </row>
    <row r="29" spans="2:23" x14ac:dyDescent="0.25">
      <c r="B29" s="31"/>
      <c r="C29" s="173"/>
      <c r="D29" s="173"/>
      <c r="E29" s="33"/>
      <c r="F29" s="44">
        <v>2012</v>
      </c>
      <c r="G29" s="26">
        <f>+G21/K21</f>
        <v>0.95769390547275812</v>
      </c>
      <c r="H29" s="27"/>
      <c r="I29" s="26">
        <f>+I21/K21</f>
        <v>4.2306094527241891E-2</v>
      </c>
      <c r="J29" s="27"/>
      <c r="K29" s="26">
        <f>+I29+G29</f>
        <v>1</v>
      </c>
      <c r="L29" s="27"/>
      <c r="M29" s="33"/>
      <c r="N29" s="33"/>
      <c r="O29" s="32"/>
      <c r="Q29" s="83">
        <v>2003</v>
      </c>
      <c r="R29" s="89"/>
      <c r="S29" s="90">
        <f>+I12/1000</f>
        <v>103.67100000000001</v>
      </c>
      <c r="T29" s="6"/>
    </row>
    <row r="30" spans="2:23" x14ac:dyDescent="0.25">
      <c r="B30" s="31"/>
      <c r="C30" s="173"/>
      <c r="D30" s="173"/>
      <c r="E30" s="33"/>
      <c r="F30" s="44">
        <v>2017</v>
      </c>
      <c r="G30" s="26">
        <f>+G26/K26</f>
        <v>0.95247116850177915</v>
      </c>
      <c r="H30" s="27"/>
      <c r="I30" s="26">
        <f>+I26/K26</f>
        <v>4.7528831498220861E-2</v>
      </c>
      <c r="J30" s="27"/>
      <c r="K30" s="26">
        <f>+I30+G30</f>
        <v>1</v>
      </c>
      <c r="L30" s="27"/>
      <c r="M30" s="33"/>
      <c r="N30" s="33"/>
      <c r="O30" s="32"/>
      <c r="Q30" s="83">
        <v>2004</v>
      </c>
      <c r="R30" s="154">
        <f t="shared" ref="R30:R40" si="5">+S30/S29-1</f>
        <v>0.12491439264596638</v>
      </c>
      <c r="S30" s="90">
        <f t="shared" ref="S30:S36" si="6">+I13/1000</f>
        <v>116.621</v>
      </c>
      <c r="T30" s="6"/>
    </row>
    <row r="31" spans="2:23" x14ac:dyDescent="0.25">
      <c r="B31" s="31"/>
      <c r="C31" s="33"/>
      <c r="D31" s="33"/>
      <c r="E31" s="33"/>
      <c r="F31" s="172" t="s">
        <v>13</v>
      </c>
      <c r="G31" s="172"/>
      <c r="H31" s="172"/>
      <c r="I31" s="172"/>
      <c r="J31" s="172"/>
      <c r="K31" s="172"/>
      <c r="L31" s="172"/>
      <c r="M31" s="33"/>
      <c r="N31" s="33"/>
      <c r="O31" s="32"/>
      <c r="Q31" s="83">
        <v>2005</v>
      </c>
      <c r="R31" s="154">
        <f t="shared" si="5"/>
        <v>-0.10613011378739678</v>
      </c>
      <c r="S31" s="90">
        <f t="shared" si="6"/>
        <v>104.244</v>
      </c>
      <c r="T31" s="6"/>
    </row>
    <row r="32" spans="2:23" x14ac:dyDescent="0.25">
      <c r="B32" s="31"/>
      <c r="C32" s="33"/>
      <c r="D32" s="33"/>
      <c r="E32" s="33"/>
      <c r="F32" s="54"/>
      <c r="G32" s="54"/>
      <c r="H32" s="54"/>
      <c r="I32" s="54"/>
      <c r="J32" s="54"/>
      <c r="K32" s="54"/>
      <c r="L32" s="54"/>
      <c r="M32" s="33"/>
      <c r="N32" s="33"/>
      <c r="O32" s="32"/>
      <c r="Q32" s="83">
        <v>2006</v>
      </c>
      <c r="R32" s="154">
        <f t="shared" si="5"/>
        <v>1.2346034304132614E-2</v>
      </c>
      <c r="S32" s="90">
        <f t="shared" si="6"/>
        <v>105.53100000000001</v>
      </c>
      <c r="T32" s="6"/>
    </row>
    <row r="33" spans="2:22" x14ac:dyDescent="0.25">
      <c r="B33" s="31"/>
      <c r="C33" s="33"/>
      <c r="D33" s="33"/>
      <c r="E33" s="33"/>
      <c r="F33" s="112"/>
      <c r="G33" s="112"/>
      <c r="H33" s="112"/>
      <c r="I33" s="112"/>
      <c r="J33" s="112"/>
      <c r="K33" s="112"/>
      <c r="L33" s="112"/>
      <c r="M33" s="33"/>
      <c r="N33" s="33"/>
      <c r="O33" s="32"/>
      <c r="Q33" s="83">
        <v>2007</v>
      </c>
      <c r="R33" s="154">
        <f t="shared" si="5"/>
        <v>9.1641318664657634E-2</v>
      </c>
      <c r="S33" s="90">
        <f t="shared" si="6"/>
        <v>115.202</v>
      </c>
      <c r="T33" s="6"/>
    </row>
    <row r="34" spans="2:22" ht="15" customHeight="1" x14ac:dyDescent="0.25">
      <c r="B34" s="31"/>
      <c r="C34" s="176" t="s">
        <v>119</v>
      </c>
      <c r="D34" s="176"/>
      <c r="E34" s="176"/>
      <c r="F34" s="176"/>
      <c r="G34" s="176"/>
      <c r="H34" s="176"/>
      <c r="I34" s="91"/>
      <c r="J34" s="177" t="s">
        <v>123</v>
      </c>
      <c r="K34" s="177"/>
      <c r="L34" s="177"/>
      <c r="M34" s="177"/>
      <c r="N34" s="177"/>
      <c r="O34" s="32"/>
      <c r="Q34" s="83">
        <v>2008</v>
      </c>
      <c r="R34" s="154">
        <f t="shared" si="5"/>
        <v>0.12584850957448657</v>
      </c>
      <c r="S34" s="90">
        <f t="shared" si="6"/>
        <v>129.69999999999999</v>
      </c>
      <c r="T34" s="6"/>
    </row>
    <row r="35" spans="2:22" x14ac:dyDescent="0.25">
      <c r="B35" s="31"/>
      <c r="C35" s="180" t="s">
        <v>45</v>
      </c>
      <c r="D35" s="180"/>
      <c r="E35" s="180"/>
      <c r="F35" s="180"/>
      <c r="G35" s="180"/>
      <c r="H35" s="180"/>
      <c r="I35" s="91"/>
      <c r="J35" s="178" t="s">
        <v>41</v>
      </c>
      <c r="K35" s="178"/>
      <c r="L35" s="178"/>
      <c r="M35" s="178"/>
      <c r="N35" s="178"/>
      <c r="O35" s="32"/>
      <c r="Q35" s="83">
        <v>2009</v>
      </c>
      <c r="R35" s="154">
        <f t="shared" si="5"/>
        <v>9.8797224363916802E-2</v>
      </c>
      <c r="S35" s="90">
        <f t="shared" si="6"/>
        <v>142.51400000000001</v>
      </c>
      <c r="T35" s="6"/>
      <c r="U35" s="83"/>
      <c r="V35" s="83"/>
    </row>
    <row r="36" spans="2:22" x14ac:dyDescent="0.25">
      <c r="B36" s="31"/>
      <c r="C36" s="55" t="s">
        <v>4</v>
      </c>
      <c r="D36" s="56" t="s">
        <v>6</v>
      </c>
      <c r="E36" s="57" t="s">
        <v>8</v>
      </c>
      <c r="F36" s="57" t="s">
        <v>9</v>
      </c>
      <c r="G36" s="57" t="s">
        <v>42</v>
      </c>
      <c r="H36" s="57" t="s">
        <v>112</v>
      </c>
      <c r="I36" s="91"/>
      <c r="J36" s="57" t="s">
        <v>4</v>
      </c>
      <c r="K36" s="56">
        <v>2016</v>
      </c>
      <c r="L36" s="57">
        <v>2017</v>
      </c>
      <c r="M36" s="57" t="s">
        <v>43</v>
      </c>
      <c r="N36" s="57" t="s">
        <v>7</v>
      </c>
      <c r="O36" s="136"/>
      <c r="Q36" s="83">
        <v>2010</v>
      </c>
      <c r="R36" s="154">
        <f t="shared" si="5"/>
        <v>0.13790925803780674</v>
      </c>
      <c r="S36" s="90">
        <f t="shared" si="6"/>
        <v>162.16800000000001</v>
      </c>
      <c r="T36" s="6"/>
      <c r="U36" s="83">
        <v>2016</v>
      </c>
      <c r="V36" s="83">
        <v>2017</v>
      </c>
    </row>
    <row r="37" spans="2:22" x14ac:dyDescent="0.25">
      <c r="B37" s="31"/>
      <c r="C37" s="104" t="s">
        <v>114</v>
      </c>
      <c r="D37" s="113">
        <f>+Cajamarca!G26</f>
        <v>805674</v>
      </c>
      <c r="E37" s="113">
        <f>+Cajamarca!I26</f>
        <v>18832</v>
      </c>
      <c r="F37" s="113">
        <f t="shared" ref="F37:F41" si="7">+E37+D37</f>
        <v>824506</v>
      </c>
      <c r="G37" s="114">
        <f t="shared" ref="G37:G42" si="8">+F37/F$42</f>
        <v>0.16251127666313658</v>
      </c>
      <c r="H37" s="114">
        <f t="shared" ref="H37:H42" si="9">+N37</f>
        <v>4.215218976764401E-2</v>
      </c>
      <c r="I37" s="91"/>
      <c r="J37" s="104" t="s">
        <v>114</v>
      </c>
      <c r="K37" s="113">
        <f>+Cajamarca!K25</f>
        <v>791157</v>
      </c>
      <c r="L37" s="113">
        <f t="shared" ref="L37:L41" si="10">+F37</f>
        <v>824506</v>
      </c>
      <c r="M37" s="113">
        <f t="shared" ref="M37:M41" si="11">+L37-K37</f>
        <v>33349</v>
      </c>
      <c r="N37" s="114">
        <f t="shared" ref="N37:N42" si="12">+L37/K37-1</f>
        <v>4.215218976764401E-2</v>
      </c>
      <c r="O37" s="137"/>
      <c r="Q37" s="83">
        <v>2013</v>
      </c>
      <c r="R37" s="154">
        <f t="shared" si="5"/>
        <v>0.3137672043806421</v>
      </c>
      <c r="S37" s="90">
        <f>+I22/1000</f>
        <v>213.05099999999999</v>
      </c>
      <c r="T37" s="6"/>
      <c r="U37" s="138">
        <f t="shared" ref="U37:V41" si="13">+K37/1000</f>
        <v>791.15700000000004</v>
      </c>
      <c r="V37" s="138">
        <f t="shared" si="13"/>
        <v>824.50599999999997</v>
      </c>
    </row>
    <row r="38" spans="2:22" x14ac:dyDescent="0.25">
      <c r="B38" s="31"/>
      <c r="C38" s="104" t="s">
        <v>106</v>
      </c>
      <c r="D38" s="113">
        <f>+Tumbes!G26</f>
        <v>274245</v>
      </c>
      <c r="E38" s="113">
        <f>+Tumbes!I26</f>
        <v>64361</v>
      </c>
      <c r="F38" s="113">
        <f t="shared" si="7"/>
        <v>338606</v>
      </c>
      <c r="G38" s="114">
        <f t="shared" si="8"/>
        <v>6.6739712440901613E-2</v>
      </c>
      <c r="H38" s="114">
        <f t="shared" si="9"/>
        <v>-9.622809275335209E-3</v>
      </c>
      <c r="I38" s="92"/>
      <c r="J38" s="104" t="s">
        <v>106</v>
      </c>
      <c r="K38" s="113">
        <f>+Tumbes!K25</f>
        <v>341896</v>
      </c>
      <c r="L38" s="113">
        <f t="shared" si="10"/>
        <v>338606</v>
      </c>
      <c r="M38" s="113">
        <f t="shared" si="11"/>
        <v>-3290</v>
      </c>
      <c r="N38" s="114">
        <f t="shared" si="12"/>
        <v>-9.622809275335209E-3</v>
      </c>
      <c r="O38" s="137"/>
      <c r="Q38" s="83">
        <v>2014</v>
      </c>
      <c r="R38" s="154">
        <f t="shared" si="5"/>
        <v>0.12944318496510232</v>
      </c>
      <c r="S38" s="90">
        <f>+I23/1000</f>
        <v>240.62899999999999</v>
      </c>
      <c r="T38" s="6"/>
      <c r="U38" s="138">
        <f t="shared" si="13"/>
        <v>341.89600000000002</v>
      </c>
      <c r="V38" s="138">
        <f t="shared" si="13"/>
        <v>338.60599999999999</v>
      </c>
    </row>
    <row r="39" spans="2:22" x14ac:dyDescent="0.25">
      <c r="B39" s="31"/>
      <c r="C39" s="104" t="s">
        <v>22</v>
      </c>
      <c r="D39" s="113">
        <f>+'La Libertad'!G26</f>
        <v>1798127</v>
      </c>
      <c r="E39" s="113">
        <f>+'La Libertad'!I26</f>
        <v>52155</v>
      </c>
      <c r="F39" s="113">
        <f t="shared" si="7"/>
        <v>1850282</v>
      </c>
      <c r="G39" s="114">
        <f t="shared" si="8"/>
        <v>0.3646931496033039</v>
      </c>
      <c r="H39" s="114">
        <f t="shared" si="9"/>
        <v>-3.9765800840414145E-2</v>
      </c>
      <c r="I39" s="92"/>
      <c r="J39" s="104" t="s">
        <v>22</v>
      </c>
      <c r="K39" s="113">
        <f>+'La Libertad'!K25</f>
        <v>1926907</v>
      </c>
      <c r="L39" s="113">
        <f t="shared" si="10"/>
        <v>1850282</v>
      </c>
      <c r="M39" s="113">
        <f>+L39-K39</f>
        <v>-76625</v>
      </c>
      <c r="N39" s="114">
        <f t="shared" si="12"/>
        <v>-3.9765800840414145E-2</v>
      </c>
      <c r="O39" s="137"/>
      <c r="Q39" s="83">
        <v>2015</v>
      </c>
      <c r="R39" s="154">
        <f t="shared" si="5"/>
        <v>-2.148535712653088E-2</v>
      </c>
      <c r="S39" s="90">
        <f>+I24/1000</f>
        <v>235.459</v>
      </c>
      <c r="T39" s="6"/>
      <c r="U39" s="138">
        <f t="shared" si="13"/>
        <v>1926.9069999999999</v>
      </c>
      <c r="V39" s="138">
        <f t="shared" si="13"/>
        <v>1850.2819999999999</v>
      </c>
    </row>
    <row r="40" spans="2:22" x14ac:dyDescent="0.25">
      <c r="B40" s="31"/>
      <c r="C40" s="104" t="s">
        <v>18</v>
      </c>
      <c r="D40" s="113">
        <f>+Lambayeque!G26</f>
        <v>915833</v>
      </c>
      <c r="E40" s="113">
        <f>+Lambayeque!I26</f>
        <v>22739</v>
      </c>
      <c r="F40" s="113">
        <f t="shared" si="7"/>
        <v>938572</v>
      </c>
      <c r="G40" s="114">
        <f t="shared" si="8"/>
        <v>0.18499384353815912</v>
      </c>
      <c r="H40" s="114">
        <f t="shared" si="9"/>
        <v>-4.2930722065357196E-2</v>
      </c>
      <c r="I40" s="92"/>
      <c r="J40" s="104" t="s">
        <v>18</v>
      </c>
      <c r="K40" s="113">
        <f>+Lambayeque!K25</f>
        <v>980673</v>
      </c>
      <c r="L40" s="113">
        <f t="shared" si="10"/>
        <v>938572</v>
      </c>
      <c r="M40" s="113">
        <f t="shared" si="11"/>
        <v>-42101</v>
      </c>
      <c r="N40" s="114">
        <f t="shared" si="12"/>
        <v>-4.2930722065357196E-2</v>
      </c>
      <c r="O40" s="137"/>
      <c r="Q40" s="83">
        <v>2016</v>
      </c>
      <c r="R40" s="154">
        <f t="shared" si="5"/>
        <v>0.10556402600877424</v>
      </c>
      <c r="S40" s="90">
        <f>+I25/1000</f>
        <v>260.315</v>
      </c>
      <c r="T40" s="6"/>
      <c r="U40" s="138">
        <f t="shared" si="13"/>
        <v>980.673</v>
      </c>
      <c r="V40" s="138">
        <f t="shared" si="13"/>
        <v>938.572</v>
      </c>
    </row>
    <row r="41" spans="2:22" x14ac:dyDescent="0.25">
      <c r="B41" s="31"/>
      <c r="C41" s="104" t="s">
        <v>23</v>
      </c>
      <c r="D41" s="113">
        <f>+Piura!G26</f>
        <v>1038513</v>
      </c>
      <c r="E41" s="113">
        <f>+Piura!I26</f>
        <v>83052</v>
      </c>
      <c r="F41" s="113">
        <f t="shared" si="7"/>
        <v>1121565</v>
      </c>
      <c r="G41" s="114">
        <f t="shared" si="8"/>
        <v>0.2210620177544988</v>
      </c>
      <c r="H41" s="114">
        <f t="shared" si="9"/>
        <v>-4.3083898292069822E-2</v>
      </c>
      <c r="I41" s="92"/>
      <c r="J41" s="104" t="s">
        <v>23</v>
      </c>
      <c r="K41" s="113">
        <f>+Piura!K25</f>
        <v>1172062</v>
      </c>
      <c r="L41" s="113">
        <f t="shared" si="10"/>
        <v>1121565</v>
      </c>
      <c r="M41" s="113">
        <f t="shared" si="11"/>
        <v>-50497</v>
      </c>
      <c r="N41" s="114">
        <f t="shared" si="12"/>
        <v>-4.3083898292069822E-2</v>
      </c>
      <c r="O41" s="137"/>
      <c r="Q41" s="83">
        <v>2017</v>
      </c>
      <c r="R41" s="154">
        <f>+S41/S40-1</f>
        <v>-7.3664598659316516E-2</v>
      </c>
      <c r="S41" s="90">
        <f>+I26/1000</f>
        <v>241.13900000000001</v>
      </c>
      <c r="T41" s="6"/>
      <c r="U41" s="138">
        <f t="shared" si="13"/>
        <v>1172.0619999999999</v>
      </c>
      <c r="V41" s="138">
        <f t="shared" si="13"/>
        <v>1121.5650000000001</v>
      </c>
    </row>
    <row r="42" spans="2:22" x14ac:dyDescent="0.25">
      <c r="B42" s="31"/>
      <c r="C42" s="106" t="s">
        <v>9</v>
      </c>
      <c r="D42" s="115">
        <f>SUM(D37:D41)</f>
        <v>4832392</v>
      </c>
      <c r="E42" s="115">
        <f>SUM(E37:E41)</f>
        <v>241139</v>
      </c>
      <c r="F42" s="115">
        <f>SUM(F37:F41)</f>
        <v>5073531</v>
      </c>
      <c r="G42" s="116">
        <f t="shared" si="8"/>
        <v>1</v>
      </c>
      <c r="H42" s="116">
        <f t="shared" si="9"/>
        <v>-2.6697130754820719E-2</v>
      </c>
      <c r="I42" s="92"/>
      <c r="J42" s="106" t="s">
        <v>9</v>
      </c>
      <c r="K42" s="115">
        <f>SUM(K37:K41)</f>
        <v>5212695</v>
      </c>
      <c r="L42" s="115">
        <f>SUM(L37:L41)</f>
        <v>5073531</v>
      </c>
      <c r="M42" s="115">
        <f t="shared" ref="M42" si="14">+L42-K42</f>
        <v>-139164</v>
      </c>
      <c r="N42" s="116">
        <f t="shared" si="12"/>
        <v>-2.6697130754820719E-2</v>
      </c>
      <c r="O42" s="136"/>
      <c r="Q42" s="6"/>
      <c r="R42" s="6"/>
      <c r="S42" s="6"/>
      <c r="T42" s="6"/>
      <c r="U42" s="83"/>
      <c r="V42" s="83"/>
    </row>
    <row r="43" spans="2:22" x14ac:dyDescent="0.25">
      <c r="B43" s="31"/>
      <c r="C43" s="179" t="s">
        <v>111</v>
      </c>
      <c r="D43" s="179"/>
      <c r="E43" s="179"/>
      <c r="F43" s="179"/>
      <c r="G43" s="179"/>
      <c r="H43" s="179"/>
      <c r="I43" s="92"/>
      <c r="J43" s="179" t="s">
        <v>44</v>
      </c>
      <c r="K43" s="179"/>
      <c r="L43" s="179"/>
      <c r="M43" s="179"/>
      <c r="N43" s="179"/>
      <c r="O43" s="136"/>
      <c r="Q43" s="6"/>
      <c r="R43" s="6"/>
      <c r="S43" s="6"/>
      <c r="T43" s="6"/>
    </row>
    <row r="44" spans="2:22" x14ac:dyDescent="0.25">
      <c r="B44" s="31"/>
      <c r="C44" s="33"/>
      <c r="D44" s="33"/>
      <c r="E44" s="33"/>
      <c r="F44" s="54"/>
      <c r="G44" s="54"/>
      <c r="H44" s="54"/>
      <c r="I44" s="54"/>
      <c r="J44" s="54"/>
      <c r="K44" s="54"/>
      <c r="L44" s="54"/>
      <c r="M44" s="33"/>
      <c r="N44" s="33"/>
      <c r="O44" s="32"/>
    </row>
    <row r="45" spans="2:22" ht="15" customHeight="1" x14ac:dyDescent="0.25"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7"/>
    </row>
    <row r="46" spans="2:22" x14ac:dyDescent="0.25">
      <c r="B46" s="3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2:22" x14ac:dyDescent="0.2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2:22" x14ac:dyDescent="0.25">
      <c r="B48" s="40" t="s">
        <v>94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30"/>
    </row>
    <row r="49" spans="2:15" x14ac:dyDescent="0.25">
      <c r="B49" s="31"/>
      <c r="C49" s="169" t="str">
        <f>+CONCATENATE("Sin considerar a los residentes de esta macro región, entre las principales regiones de procedencia de los huespedes nacionales figuran ",D56," con ",FIXED(E56,0)," arribos en esta región (equivalente al ",FIXED(F56*100,1),"% de este total), ",D57," con ",FIXED(E57,0)," arribos (",FIXED(F57*100,1),"%)  y ",D58," con ",FIXED(E58,0)," arribos (",FIXED(F58*100,1)," %). En tanto  ",J56," es el principal lugar de procedencia de los huespedes del exterior con ",FIXED(K56,0),"  arribos (equivalente al ",FIXED(L56*100,1)," % de los arribos del exterior), le sigue ",J57,"  con  ",FIXED(K57,0),"  arribos (",FIXED(L57*100,1)," %) y ",J58," con ",FIXED(K58,0)," (",FIXED(L58*100,1)," %) entre las principales.")</f>
        <v>Sin considerar a los residentes de esta macro región, entre las principales regiones de procedencia de los huespedes nacionales figuran Lima Metropolitana Y Callao con 953,842 arribos en esta región (equivalente al 56.6% de este total), Lima Provincias con 296,448 arribos (17.6%)  y Áncash con 113,909 arribos (6.8 %). En tanto  Ecuador es el principal lugar de procedencia de los huespedes del exterior con 78,757  arribos (equivalente al 32.7 % de los arribos del exterior), le sigue Chile  con  22,536  arribos (9.3 %) y Estados Unidos (Usa) con 20,356 (8.4 %) entre las principales.</v>
      </c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32"/>
    </row>
    <row r="50" spans="2:15" x14ac:dyDescent="0.25">
      <c r="B50" s="31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32"/>
    </row>
    <row r="51" spans="2:15" x14ac:dyDescent="0.25">
      <c r="B51" s="31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32"/>
    </row>
    <row r="52" spans="2:15" x14ac:dyDescent="0.25">
      <c r="B52" s="31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32"/>
    </row>
    <row r="53" spans="2:15" ht="15" customHeight="1" x14ac:dyDescent="0.25">
      <c r="B53" s="31"/>
      <c r="C53" s="28"/>
      <c r="D53" s="166" t="s">
        <v>28</v>
      </c>
      <c r="E53" s="166"/>
      <c r="F53" s="166"/>
      <c r="G53" s="166"/>
      <c r="H53" s="166"/>
      <c r="I53" s="117"/>
      <c r="J53" s="176" t="s">
        <v>46</v>
      </c>
      <c r="K53" s="176"/>
      <c r="L53" s="176"/>
      <c r="M53" s="176"/>
      <c r="N53" s="33"/>
      <c r="O53" s="32"/>
    </row>
    <row r="54" spans="2:15" x14ac:dyDescent="0.25">
      <c r="B54" s="31"/>
      <c r="C54" s="28"/>
      <c r="D54" s="166"/>
      <c r="E54" s="166"/>
      <c r="F54" s="166"/>
      <c r="G54" s="166"/>
      <c r="H54" s="166"/>
      <c r="I54" s="117"/>
      <c r="J54" s="176"/>
      <c r="K54" s="176"/>
      <c r="L54" s="176"/>
      <c r="M54" s="176"/>
      <c r="N54" s="33"/>
      <c r="O54" s="32"/>
    </row>
    <row r="55" spans="2:15" x14ac:dyDescent="0.25">
      <c r="B55" s="31"/>
      <c r="C55" s="146">
        <f>+D42-E72</f>
        <v>0</v>
      </c>
      <c r="D55" s="20" t="s">
        <v>4</v>
      </c>
      <c r="E55" s="20" t="s">
        <v>14</v>
      </c>
      <c r="F55" s="20" t="s">
        <v>15</v>
      </c>
      <c r="G55" s="20" t="s">
        <v>16</v>
      </c>
      <c r="H55" s="20" t="s">
        <v>32</v>
      </c>
      <c r="I55" s="147">
        <f>+E42-K72</f>
        <v>0</v>
      </c>
      <c r="J55" s="20" t="s">
        <v>17</v>
      </c>
      <c r="K55" s="20" t="s">
        <v>14</v>
      </c>
      <c r="L55" s="20" t="s">
        <v>16</v>
      </c>
      <c r="M55" s="20" t="s">
        <v>32</v>
      </c>
      <c r="N55" s="33"/>
      <c r="O55" s="32"/>
    </row>
    <row r="56" spans="2:15" x14ac:dyDescent="0.25">
      <c r="B56" s="31"/>
      <c r="C56" s="28"/>
      <c r="D56" s="22" t="s">
        <v>26</v>
      </c>
      <c r="E56" s="47">
        <v>953842</v>
      </c>
      <c r="F56" s="50">
        <f t="shared" ref="F56:F64" si="15">+E56/E$64</f>
        <v>0.56601149181788024</v>
      </c>
      <c r="G56" s="50">
        <f t="shared" ref="G56:G63" si="16">+E56/E$72</f>
        <v>0.19738506313229556</v>
      </c>
      <c r="H56" s="52">
        <v>1.7193333333333336</v>
      </c>
      <c r="I56" s="33"/>
      <c r="J56" s="22" t="s">
        <v>117</v>
      </c>
      <c r="K56" s="47">
        <v>78757</v>
      </c>
      <c r="L56" s="50">
        <f t="shared" ref="L56:L72" si="17">+K56/K$72</f>
        <v>0.3266041577679264</v>
      </c>
      <c r="M56" s="52">
        <v>1.4981666666666666</v>
      </c>
      <c r="N56" s="33"/>
      <c r="O56" s="32"/>
    </row>
    <row r="57" spans="2:15" x14ac:dyDescent="0.25">
      <c r="B57" s="31"/>
      <c r="C57" s="28"/>
      <c r="D57" s="22" t="s">
        <v>27</v>
      </c>
      <c r="E57" s="47">
        <v>296448</v>
      </c>
      <c r="F57" s="50">
        <f t="shared" si="15"/>
        <v>0.17591275570422246</v>
      </c>
      <c r="G57" s="50">
        <f t="shared" si="16"/>
        <v>6.1346016631101119E-2</v>
      </c>
      <c r="H57" s="52">
        <v>1.4249999999999998</v>
      </c>
      <c r="I57" s="33"/>
      <c r="J57" s="22" t="s">
        <v>38</v>
      </c>
      <c r="K57" s="47">
        <v>22536</v>
      </c>
      <c r="L57" s="50">
        <f t="shared" si="17"/>
        <v>9.345647116393449E-2</v>
      </c>
      <c r="M57" s="52">
        <v>2.4940000000000002</v>
      </c>
      <c r="N57" s="33"/>
      <c r="O57" s="32"/>
    </row>
    <row r="58" spans="2:15" x14ac:dyDescent="0.25">
      <c r="B58" s="31"/>
      <c r="C58" s="28"/>
      <c r="D58" s="22" t="s">
        <v>103</v>
      </c>
      <c r="E58" s="47">
        <v>113909</v>
      </c>
      <c r="F58" s="50">
        <f t="shared" si="15"/>
        <v>6.7593797527769714E-2</v>
      </c>
      <c r="G58" s="50">
        <f t="shared" si="16"/>
        <v>2.3571970154739101E-2</v>
      </c>
      <c r="H58" s="52">
        <v>1.5318333333333334</v>
      </c>
      <c r="I58" s="33"/>
      <c r="J58" s="22" t="s">
        <v>34</v>
      </c>
      <c r="K58" s="47">
        <v>20356</v>
      </c>
      <c r="L58" s="50">
        <f t="shared" si="17"/>
        <v>8.4416042199727134E-2</v>
      </c>
      <c r="M58" s="52">
        <v>2.216333333333333</v>
      </c>
      <c r="N58" s="33"/>
      <c r="O58" s="32"/>
    </row>
    <row r="59" spans="2:15" x14ac:dyDescent="0.25">
      <c r="B59" s="31"/>
      <c r="C59" s="28"/>
      <c r="D59" s="22" t="s">
        <v>1</v>
      </c>
      <c r="E59" s="47">
        <v>89071</v>
      </c>
      <c r="F59" s="50">
        <f t="shared" si="15"/>
        <v>5.2854885387423091E-2</v>
      </c>
      <c r="G59" s="50">
        <f t="shared" si="16"/>
        <v>1.8432072563649638E-2</v>
      </c>
      <c r="H59" s="52">
        <v>1.3933333333333333</v>
      </c>
      <c r="I59" s="33"/>
      <c r="J59" s="22" t="s">
        <v>25</v>
      </c>
      <c r="K59" s="47">
        <v>13759</v>
      </c>
      <c r="L59" s="50">
        <f t="shared" si="17"/>
        <v>5.7058377118591352E-2</v>
      </c>
      <c r="M59" s="52">
        <v>2.16</v>
      </c>
      <c r="N59" s="33"/>
      <c r="O59" s="32"/>
    </row>
    <row r="60" spans="2:15" x14ac:dyDescent="0.25">
      <c r="B60" s="31"/>
      <c r="C60" s="28"/>
      <c r="D60" s="22" t="s">
        <v>2</v>
      </c>
      <c r="E60" s="47">
        <v>42695</v>
      </c>
      <c r="F60" s="50">
        <f t="shared" si="15"/>
        <v>2.5335286811824599E-2</v>
      </c>
      <c r="G60" s="50">
        <f t="shared" si="16"/>
        <v>8.8351690011903E-3</v>
      </c>
      <c r="H60" s="52">
        <v>1.5204999999999997</v>
      </c>
      <c r="I60" s="33"/>
      <c r="J60" s="22" t="s">
        <v>40</v>
      </c>
      <c r="K60" s="47">
        <v>12361</v>
      </c>
      <c r="L60" s="50">
        <f t="shared" si="17"/>
        <v>5.1260891021361124E-2</v>
      </c>
      <c r="M60" s="52">
        <v>2.2523333333333335</v>
      </c>
      <c r="N60" s="33"/>
      <c r="O60" s="32"/>
    </row>
    <row r="61" spans="2:15" x14ac:dyDescent="0.25">
      <c r="B61" s="31"/>
      <c r="C61" s="28"/>
      <c r="D61" s="22" t="s">
        <v>107</v>
      </c>
      <c r="E61" s="47">
        <v>34564</v>
      </c>
      <c r="F61" s="50">
        <f t="shared" si="15"/>
        <v>2.051033735481685E-2</v>
      </c>
      <c r="G61" s="50">
        <f t="shared" si="16"/>
        <v>7.1525654375721179E-3</v>
      </c>
      <c r="H61" s="52">
        <v>1.5829999999999997</v>
      </c>
      <c r="I61" s="33"/>
      <c r="J61" s="22" t="s">
        <v>35</v>
      </c>
      <c r="K61" s="47">
        <v>10737</v>
      </c>
      <c r="L61" s="50">
        <f t="shared" si="17"/>
        <v>4.4526186141602975E-2</v>
      </c>
      <c r="M61" s="52">
        <v>1.9611666666666665</v>
      </c>
      <c r="N61" s="33"/>
      <c r="O61" s="32"/>
    </row>
    <row r="62" spans="2:15" x14ac:dyDescent="0.25">
      <c r="B62" s="31"/>
      <c r="C62" s="28"/>
      <c r="D62" s="22" t="s">
        <v>104</v>
      </c>
      <c r="E62" s="47">
        <v>33258</v>
      </c>
      <c r="F62" s="50">
        <f t="shared" si="15"/>
        <v>1.9735354696982375E-2</v>
      </c>
      <c r="G62" s="50">
        <f t="shared" si="16"/>
        <v>6.8823059056467269E-3</v>
      </c>
      <c r="H62" s="52">
        <v>1.4883333333333333</v>
      </c>
      <c r="I62" s="33"/>
      <c r="J62" s="22" t="s">
        <v>19</v>
      </c>
      <c r="K62" s="47">
        <v>10071</v>
      </c>
      <c r="L62" s="50">
        <f t="shared" si="17"/>
        <v>4.1764293623179995E-2</v>
      </c>
      <c r="M62" s="52">
        <v>1.8933333333333338</v>
      </c>
      <c r="N62" s="33"/>
      <c r="O62" s="32"/>
    </row>
    <row r="63" spans="2:15" x14ac:dyDescent="0.25">
      <c r="B63" s="31"/>
      <c r="C63" s="28"/>
      <c r="D63" s="22" t="s">
        <v>3</v>
      </c>
      <c r="E63" s="47">
        <f>121230+182</f>
        <v>121412</v>
      </c>
      <c r="F63" s="50">
        <f t="shared" si="15"/>
        <v>7.2046090699080648E-2</v>
      </c>
      <c r="G63" s="50">
        <f t="shared" si="16"/>
        <v>2.5124617373756101E-2</v>
      </c>
      <c r="H63" s="52">
        <v>1.6873216783216782</v>
      </c>
      <c r="I63" s="33"/>
      <c r="J63" s="22" t="s">
        <v>20</v>
      </c>
      <c r="K63" s="47">
        <v>7943</v>
      </c>
      <c r="L63" s="50">
        <f t="shared" si="17"/>
        <v>3.2939507918669314E-2</v>
      </c>
      <c r="M63" s="52">
        <v>2.1723333333333334</v>
      </c>
      <c r="N63" s="33"/>
      <c r="O63" s="32"/>
    </row>
    <row r="64" spans="2:15" x14ac:dyDescent="0.25">
      <c r="B64" s="31"/>
      <c r="C64" s="28"/>
      <c r="D64" s="48" t="s">
        <v>29</v>
      </c>
      <c r="E64" s="49">
        <f>SUM(E56:E63)</f>
        <v>1685199</v>
      </c>
      <c r="F64" s="51">
        <f t="shared" si="15"/>
        <v>1</v>
      </c>
      <c r="G64" s="110"/>
      <c r="H64" s="28"/>
      <c r="I64" s="33"/>
      <c r="J64" s="22" t="s">
        <v>105</v>
      </c>
      <c r="K64" s="47">
        <v>6646</v>
      </c>
      <c r="L64" s="50">
        <f t="shared" si="17"/>
        <v>2.7560867383542274E-2</v>
      </c>
      <c r="M64" s="52">
        <v>2.8631666666666673</v>
      </c>
      <c r="N64" s="33"/>
      <c r="O64" s="32"/>
    </row>
    <row r="65" spans="2:21" x14ac:dyDescent="0.25">
      <c r="B65" s="31"/>
      <c r="C65" s="28"/>
      <c r="D65" s="53" t="s">
        <v>30</v>
      </c>
      <c r="E65" s="47"/>
      <c r="F65" s="22"/>
      <c r="G65" s="110"/>
      <c r="H65" s="28"/>
      <c r="I65" s="33"/>
      <c r="J65" s="22" t="s">
        <v>108</v>
      </c>
      <c r="K65" s="47">
        <v>5416</v>
      </c>
      <c r="L65" s="50">
        <f t="shared" si="17"/>
        <v>2.2460074894562886E-2</v>
      </c>
      <c r="M65" s="52">
        <v>2.5478333333333332</v>
      </c>
      <c r="N65" s="33"/>
      <c r="O65" s="32"/>
    </row>
    <row r="66" spans="2:21" x14ac:dyDescent="0.25">
      <c r="B66" s="31"/>
      <c r="C66" s="28"/>
      <c r="D66" s="109"/>
      <c r="E66" s="39"/>
      <c r="F66" s="108"/>
      <c r="G66" s="110"/>
      <c r="H66" s="28"/>
      <c r="I66" s="33"/>
      <c r="J66" s="22" t="s">
        <v>36</v>
      </c>
      <c r="K66" s="47">
        <v>4247</v>
      </c>
      <c r="L66" s="50">
        <f t="shared" si="17"/>
        <v>1.7612248537150772E-2</v>
      </c>
      <c r="M66" s="52">
        <v>3.1558333333333333</v>
      </c>
      <c r="N66" s="33"/>
      <c r="O66" s="32"/>
    </row>
    <row r="67" spans="2:21" x14ac:dyDescent="0.25">
      <c r="B67" s="31"/>
      <c r="C67" s="28"/>
      <c r="D67" s="53" t="s">
        <v>114</v>
      </c>
      <c r="E67" s="47">
        <v>535874</v>
      </c>
      <c r="F67" s="108"/>
      <c r="G67" s="50">
        <f>+E67/E$72</f>
        <v>0.11089207994715661</v>
      </c>
      <c r="H67" s="52">
        <v>1.3303333333333334</v>
      </c>
      <c r="I67" s="33"/>
      <c r="J67" s="22" t="s">
        <v>24</v>
      </c>
      <c r="K67" s="47">
        <v>4073</v>
      </c>
      <c r="L67" s="50">
        <f t="shared" si="17"/>
        <v>1.689067301431954E-2</v>
      </c>
      <c r="M67" s="52">
        <v>2.8937575757575753</v>
      </c>
      <c r="N67" s="33"/>
      <c r="O67" s="32"/>
    </row>
    <row r="68" spans="2:21" x14ac:dyDescent="0.25">
      <c r="B68" s="31"/>
      <c r="C68" s="28"/>
      <c r="D68" s="53" t="s">
        <v>22</v>
      </c>
      <c r="E68" s="47">
        <v>1124335</v>
      </c>
      <c r="F68" s="108"/>
      <c r="G68" s="50">
        <f t="shared" ref="G68:G71" si="18">+E68/E$72</f>
        <v>0.2326663482598266</v>
      </c>
      <c r="H68" s="52">
        <v>1.3331666666666668</v>
      </c>
      <c r="I68" s="33"/>
      <c r="J68" s="22" t="s">
        <v>39</v>
      </c>
      <c r="K68" s="47">
        <v>3803</v>
      </c>
      <c r="L68" s="50">
        <f t="shared" si="17"/>
        <v>1.5770986858202114E-2</v>
      </c>
      <c r="M68" s="52">
        <v>2.3760000000000003</v>
      </c>
      <c r="N68" s="33"/>
      <c r="O68" s="32"/>
    </row>
    <row r="69" spans="2:21" x14ac:dyDescent="0.25">
      <c r="B69" s="31"/>
      <c r="C69" s="28"/>
      <c r="D69" s="53" t="s">
        <v>18</v>
      </c>
      <c r="E69" s="47">
        <v>623340</v>
      </c>
      <c r="F69" s="108"/>
      <c r="G69" s="50">
        <f t="shared" si="18"/>
        <v>0.12899201885939718</v>
      </c>
      <c r="H69" s="52">
        <v>1.2698333333333334</v>
      </c>
      <c r="I69" s="33"/>
      <c r="J69" s="22" t="s">
        <v>21</v>
      </c>
      <c r="K69" s="47">
        <v>3611</v>
      </c>
      <c r="L69" s="50">
        <f t="shared" si="17"/>
        <v>1.4974765591629724E-2</v>
      </c>
      <c r="M69" s="52">
        <v>2.130439393939394</v>
      </c>
      <c r="N69" s="33"/>
      <c r="O69" s="32"/>
    </row>
    <row r="70" spans="2:21" x14ac:dyDescent="0.25">
      <c r="B70" s="31"/>
      <c r="C70" s="28"/>
      <c r="D70" s="53" t="s">
        <v>23</v>
      </c>
      <c r="E70" s="47">
        <v>727891</v>
      </c>
      <c r="F70" s="108"/>
      <c r="G70" s="50">
        <f t="shared" si="18"/>
        <v>0.15062747393009507</v>
      </c>
      <c r="H70" s="52">
        <v>1.2845</v>
      </c>
      <c r="I70" s="33"/>
      <c r="J70" s="22" t="s">
        <v>110</v>
      </c>
      <c r="K70" s="47">
        <v>3098</v>
      </c>
      <c r="L70" s="50">
        <f t="shared" si="17"/>
        <v>1.2847361895006614E-2</v>
      </c>
      <c r="M70" s="52">
        <v>2.5135000000000001</v>
      </c>
      <c r="N70" s="33"/>
      <c r="O70" s="32"/>
    </row>
    <row r="71" spans="2:21" x14ac:dyDescent="0.25">
      <c r="B71" s="31"/>
      <c r="C71" s="28"/>
      <c r="D71" s="53" t="s">
        <v>106</v>
      </c>
      <c r="E71" s="47">
        <v>135753</v>
      </c>
      <c r="F71" s="108"/>
      <c r="G71" s="50">
        <f t="shared" si="18"/>
        <v>2.8092298803573883E-2</v>
      </c>
      <c r="H71" s="52">
        <v>1.2133333333333334</v>
      </c>
      <c r="I71" s="33"/>
      <c r="J71" s="22" t="s">
        <v>3</v>
      </c>
      <c r="K71" s="47">
        <f>33547+178</f>
        <v>33725</v>
      </c>
      <c r="L71" s="50">
        <f t="shared" si="17"/>
        <v>0.13985709487059331</v>
      </c>
      <c r="M71" s="52">
        <v>2.0553960036876706</v>
      </c>
      <c r="N71" s="33"/>
      <c r="O71" s="32"/>
    </row>
    <row r="72" spans="2:21" x14ac:dyDescent="0.25">
      <c r="B72" s="31"/>
      <c r="C72" s="28"/>
      <c r="D72" s="48" t="s">
        <v>9</v>
      </c>
      <c r="E72" s="49">
        <f>+SUM(E67:E71)+E64</f>
        <v>4832392</v>
      </c>
      <c r="F72" s="111"/>
      <c r="G72" s="51">
        <f>+E72/E$72</f>
        <v>1</v>
      </c>
      <c r="H72" s="61">
        <v>1.5611072727272721</v>
      </c>
      <c r="I72" s="33"/>
      <c r="J72" s="48" t="s">
        <v>9</v>
      </c>
      <c r="K72" s="49">
        <f>SUM(K56:K71)</f>
        <v>241139</v>
      </c>
      <c r="L72" s="51">
        <f t="shared" si="17"/>
        <v>1</v>
      </c>
      <c r="M72" s="61">
        <v>2.1973157996218329</v>
      </c>
      <c r="N72" s="33"/>
      <c r="O72" s="32"/>
    </row>
    <row r="73" spans="2:21" ht="15" customHeight="1" x14ac:dyDescent="0.25">
      <c r="B73" s="31"/>
      <c r="C73" s="28"/>
      <c r="D73" s="53" t="s">
        <v>31</v>
      </c>
      <c r="E73" s="117"/>
      <c r="F73" s="117"/>
      <c r="G73" s="117"/>
      <c r="H73" s="118"/>
      <c r="I73" s="117"/>
      <c r="J73" s="117"/>
      <c r="K73" s="117"/>
      <c r="L73" s="117"/>
      <c r="M73" s="33"/>
      <c r="N73" s="33"/>
      <c r="O73" s="32"/>
    </row>
    <row r="74" spans="2:21" x14ac:dyDescent="0.25">
      <c r="B74" s="31"/>
      <c r="C74" s="33"/>
      <c r="D74" s="168" t="s">
        <v>33</v>
      </c>
      <c r="E74" s="168"/>
      <c r="F74" s="168"/>
      <c r="G74" s="168"/>
      <c r="H74" s="168"/>
      <c r="I74" s="168"/>
      <c r="J74" s="168"/>
      <c r="K74" s="168"/>
      <c r="L74" s="168"/>
      <c r="M74" s="33"/>
      <c r="N74" s="33"/>
      <c r="O74" s="32"/>
    </row>
    <row r="75" spans="2:21" x14ac:dyDescent="0.25">
      <c r="B75" s="35"/>
      <c r="C75" s="36"/>
      <c r="D75" s="36"/>
      <c r="E75" s="36"/>
      <c r="F75" s="36"/>
      <c r="G75" s="36"/>
      <c r="H75" s="36"/>
      <c r="I75" s="36"/>
      <c r="J75" s="36"/>
      <c r="K75" s="62"/>
      <c r="L75" s="36"/>
      <c r="M75" s="36"/>
      <c r="N75" s="36"/>
      <c r="O75" s="37"/>
    </row>
    <row r="76" spans="2:21" x14ac:dyDescent="0.25">
      <c r="B76" s="28"/>
      <c r="C76" s="28"/>
      <c r="D76" s="28"/>
      <c r="E76" s="60"/>
      <c r="F76" s="28"/>
      <c r="G76" s="28"/>
      <c r="H76" s="28"/>
      <c r="I76" s="28"/>
      <c r="J76" s="28"/>
      <c r="K76" s="28"/>
      <c r="L76" s="28"/>
      <c r="M76" s="28"/>
      <c r="N76" s="28"/>
      <c r="O76" s="28"/>
      <c r="S76" s="83" t="s">
        <v>22</v>
      </c>
      <c r="T76" s="90">
        <f>+U76/1000</f>
        <v>1850.2819999999999</v>
      </c>
      <c r="U76" s="90">
        <v>1850282</v>
      </c>
    </row>
    <row r="77" spans="2:21" x14ac:dyDescent="0.2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S77" s="83" t="s">
        <v>23</v>
      </c>
      <c r="T77" s="90">
        <f>+U77/1000</f>
        <v>1121.5650000000001</v>
      </c>
      <c r="U77" s="90">
        <v>1121565</v>
      </c>
    </row>
    <row r="78" spans="2:21" x14ac:dyDescent="0.25">
      <c r="B78" s="40" t="s">
        <v>66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0"/>
      <c r="S78" s="83" t="s">
        <v>18</v>
      </c>
      <c r="T78" s="90">
        <f>+U78/1000</f>
        <v>938.572</v>
      </c>
      <c r="U78" s="90">
        <v>938572</v>
      </c>
    </row>
    <row r="79" spans="2:21" x14ac:dyDescent="0.25">
      <c r="B79" s="74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2"/>
      <c r="S79" s="83" t="s">
        <v>114</v>
      </c>
      <c r="T79" s="90">
        <f>+U79/1000</f>
        <v>824.50599999999997</v>
      </c>
      <c r="U79" s="90">
        <v>824506</v>
      </c>
    </row>
    <row r="80" spans="2:21" x14ac:dyDescent="0.25">
      <c r="B80" s="31"/>
      <c r="C80" s="28"/>
      <c r="D80" s="28"/>
      <c r="E80" s="164" t="s">
        <v>61</v>
      </c>
      <c r="F80" s="164"/>
      <c r="G80" s="164"/>
      <c r="H80" s="164"/>
      <c r="I80" s="164"/>
      <c r="J80" s="164"/>
      <c r="K80" s="164"/>
      <c r="L80" s="28"/>
      <c r="M80" s="28"/>
      <c r="N80" s="33"/>
      <c r="O80" s="32"/>
      <c r="S80" s="83" t="s">
        <v>106</v>
      </c>
      <c r="T80" s="90">
        <f>+U80/1000</f>
        <v>338.60599999999999</v>
      </c>
      <c r="U80" s="90">
        <v>338606</v>
      </c>
    </row>
    <row r="81" spans="2:21" x14ac:dyDescent="0.25">
      <c r="B81" s="31"/>
      <c r="C81" s="28"/>
      <c r="D81" s="28"/>
      <c r="E81" s="20" t="s">
        <v>62</v>
      </c>
      <c r="F81" s="20" t="s">
        <v>53</v>
      </c>
      <c r="G81" s="20" t="s">
        <v>56</v>
      </c>
      <c r="H81" s="20" t="s">
        <v>54</v>
      </c>
      <c r="I81" s="20" t="s">
        <v>56</v>
      </c>
      <c r="J81" s="65" t="s">
        <v>55</v>
      </c>
      <c r="K81" s="20" t="s">
        <v>56</v>
      </c>
      <c r="L81" s="28"/>
      <c r="M81" s="28"/>
      <c r="N81" s="33"/>
      <c r="O81" s="32"/>
      <c r="T81" s="153"/>
      <c r="U81" s="153"/>
    </row>
    <row r="82" spans="2:21" x14ac:dyDescent="0.25">
      <c r="B82" s="31"/>
      <c r="C82" s="28"/>
      <c r="D82" s="28"/>
      <c r="E82" s="71" t="s">
        <v>60</v>
      </c>
      <c r="F82" s="66">
        <f>SUM(F83:F88)</f>
        <v>912</v>
      </c>
      <c r="G82" s="72">
        <f>+F82/F90</f>
        <v>0.25931191356269551</v>
      </c>
      <c r="H82" s="66">
        <f>SUM(H83:H88)</f>
        <v>20323</v>
      </c>
      <c r="I82" s="72">
        <f>+H82/H89</f>
        <v>0.77955504411200616</v>
      </c>
      <c r="J82" s="66">
        <f>SUM(J83:J88)</f>
        <v>35097</v>
      </c>
      <c r="K82" s="72">
        <f>+J82/J89</f>
        <v>0.80004103125213699</v>
      </c>
      <c r="L82" s="28"/>
      <c r="M82" s="28"/>
      <c r="N82" s="33"/>
      <c r="O82" s="32"/>
      <c r="T82" s="153"/>
      <c r="U82" s="153"/>
    </row>
    <row r="83" spans="2:21" x14ac:dyDescent="0.25">
      <c r="B83" s="31"/>
      <c r="C83" s="28"/>
      <c r="D83" s="28"/>
      <c r="E83" s="78" t="s">
        <v>67</v>
      </c>
      <c r="F83" s="47">
        <f>+Cajamarca!F65+'La Libertad'!F65+Lambayeque!F65+Piura!F65+Tumbes!F65</f>
        <v>77</v>
      </c>
      <c r="G83" s="119">
        <f>+F83/F$82</f>
        <v>8.4429824561403508E-2</v>
      </c>
      <c r="H83" s="47">
        <f>+Cajamarca!H65+'La Libertad'!H65+Lambayeque!H65+Piura!H65+Tumbes!H65</f>
        <v>1308</v>
      </c>
      <c r="I83" s="119">
        <f t="shared" ref="I83:I88" si="19">+H83/H$82</f>
        <v>6.4360576686512821E-2</v>
      </c>
      <c r="J83" s="47">
        <f>+Cajamarca!J65+'La Libertad'!J65+Lambayeque!J65+Piura!J65+Tumbes!J65</f>
        <v>2128</v>
      </c>
      <c r="K83" s="119">
        <f t="shared" ref="K83:K88" si="20">+J83/J$82</f>
        <v>6.0631962845827281E-2</v>
      </c>
      <c r="L83" s="28"/>
      <c r="M83" s="28"/>
      <c r="N83" s="33"/>
      <c r="O83" s="32"/>
      <c r="T83" s="153"/>
      <c r="U83" s="153"/>
    </row>
    <row r="84" spans="2:21" x14ac:dyDescent="0.25">
      <c r="B84" s="31"/>
      <c r="C84" s="28"/>
      <c r="D84" s="28"/>
      <c r="E84" s="78" t="s">
        <v>68</v>
      </c>
      <c r="F84" s="47">
        <f>+Cajamarca!F66+'La Libertad'!F66+Lambayeque!F66+Piura!F66+Tumbes!F66</f>
        <v>512</v>
      </c>
      <c r="G84" s="119">
        <f t="shared" ref="G84:G88" si="21">+F84/F$82</f>
        <v>0.56140350877192979</v>
      </c>
      <c r="H84" s="47">
        <f>+Cajamarca!H66+'La Libertad'!H66+Lambayeque!H66+Piura!H66+Tumbes!H66</f>
        <v>9963</v>
      </c>
      <c r="I84" s="119">
        <f t="shared" si="19"/>
        <v>0.49023274122914923</v>
      </c>
      <c r="J84" s="47">
        <f>+Cajamarca!J66+'La Libertad'!J66+Lambayeque!J66+Piura!J66+Tumbes!J66</f>
        <v>16052</v>
      </c>
      <c r="K84" s="119">
        <f t="shared" si="20"/>
        <v>0.45736102800809186</v>
      </c>
      <c r="L84" s="28"/>
      <c r="M84" s="21"/>
      <c r="N84" s="33"/>
      <c r="O84" s="32"/>
    </row>
    <row r="85" spans="2:21" x14ac:dyDescent="0.25">
      <c r="B85" s="31"/>
      <c r="C85" s="28"/>
      <c r="D85" s="28"/>
      <c r="E85" s="78" t="s">
        <v>69</v>
      </c>
      <c r="F85" s="47">
        <f>+Cajamarca!F67+'La Libertad'!F67+Lambayeque!F67+Piura!F67+Tumbes!F67</f>
        <v>299</v>
      </c>
      <c r="G85" s="119">
        <f t="shared" si="21"/>
        <v>0.32785087719298245</v>
      </c>
      <c r="H85" s="47">
        <f>+Cajamarca!H67+'La Libertad'!H67+Lambayeque!H67+Piura!H67+Tumbes!H67</f>
        <v>7180</v>
      </c>
      <c r="I85" s="119">
        <f t="shared" si="19"/>
        <v>0.35329429710180582</v>
      </c>
      <c r="J85" s="47">
        <f>+Cajamarca!J67+'La Libertad'!J67+Lambayeque!J67+Piura!J67+Tumbes!J67</f>
        <v>12939</v>
      </c>
      <c r="K85" s="119">
        <f t="shared" si="20"/>
        <v>0.3686639883750748</v>
      </c>
      <c r="L85" s="28"/>
      <c r="M85" s="28"/>
      <c r="N85" s="33"/>
      <c r="O85" s="32"/>
    </row>
    <row r="86" spans="2:21" x14ac:dyDescent="0.25">
      <c r="B86" s="31"/>
      <c r="C86" s="28"/>
      <c r="D86" s="28"/>
      <c r="E86" s="78" t="s">
        <v>70</v>
      </c>
      <c r="F86" s="47">
        <f>+Cajamarca!F68+'La Libertad'!F68+Lambayeque!F68+Piura!F68+Tumbes!F68</f>
        <v>20</v>
      </c>
      <c r="G86" s="119">
        <f t="shared" si="21"/>
        <v>2.1929824561403508E-2</v>
      </c>
      <c r="H86" s="47">
        <f>+Cajamarca!H68+'La Libertad'!H68+Lambayeque!H68+Piura!H68+Tumbes!H68</f>
        <v>1519</v>
      </c>
      <c r="I86" s="119">
        <f t="shared" si="19"/>
        <v>7.4742902130590955E-2</v>
      </c>
      <c r="J86" s="47">
        <f>+Cajamarca!J68+'La Libertad'!J68+Lambayeque!J68+Piura!J68+Tumbes!J68</f>
        <v>3260</v>
      </c>
      <c r="K86" s="119">
        <f t="shared" si="20"/>
        <v>9.2885431803288024E-2</v>
      </c>
      <c r="L86" s="28"/>
      <c r="M86" s="28"/>
      <c r="N86" s="33"/>
      <c r="O86" s="32"/>
    </row>
    <row r="87" spans="2:21" x14ac:dyDescent="0.25">
      <c r="B87" s="31"/>
      <c r="C87" s="28"/>
      <c r="D87" s="28"/>
      <c r="E87" s="78" t="s">
        <v>71</v>
      </c>
      <c r="F87" s="47">
        <f>+Cajamarca!F69+'La Libertad'!F69+Lambayeque!F69+Piura!F69+Tumbes!F69</f>
        <v>3</v>
      </c>
      <c r="G87" s="119">
        <f t="shared" si="21"/>
        <v>3.2894736842105261E-3</v>
      </c>
      <c r="H87" s="47">
        <f>+Cajamarca!H69+'La Libertad'!H69+Lambayeque!H69+Piura!H69+Tumbes!H69</f>
        <v>350</v>
      </c>
      <c r="I87" s="119">
        <f t="shared" si="19"/>
        <v>1.7221866850366578E-2</v>
      </c>
      <c r="J87" s="47">
        <f>+Cajamarca!J69+'La Libertad'!J69+Lambayeque!J69+Piura!J69+Tumbes!J69</f>
        <v>702</v>
      </c>
      <c r="K87" s="119">
        <f t="shared" si="20"/>
        <v>2.0001709547824601E-2</v>
      </c>
      <c r="L87" s="28"/>
      <c r="M87" s="28"/>
      <c r="N87" s="33"/>
      <c r="O87" s="32"/>
    </row>
    <row r="88" spans="2:21" x14ac:dyDescent="0.25">
      <c r="B88" s="31"/>
      <c r="C88" s="28"/>
      <c r="D88" s="28"/>
      <c r="E88" s="22" t="s">
        <v>63</v>
      </c>
      <c r="F88" s="47">
        <f>+Cajamarca!F70+'La Libertad'!F70+Lambayeque!F70+Piura!F70+Tumbes!F70</f>
        <v>1</v>
      </c>
      <c r="G88" s="119">
        <f t="shared" si="21"/>
        <v>1.0964912280701754E-3</v>
      </c>
      <c r="H88" s="47">
        <f>+Cajamarca!H70+'La Libertad'!H70+Lambayeque!H70+Piura!H70+Tumbes!H70</f>
        <v>3</v>
      </c>
      <c r="I88" s="119">
        <f t="shared" si="19"/>
        <v>1.4761600157457068E-4</v>
      </c>
      <c r="J88" s="47">
        <f>+Cajamarca!J70+'La Libertad'!J70+Lambayeque!J70+Piura!J70+Tumbes!J70</f>
        <v>16</v>
      </c>
      <c r="K88" s="119">
        <f t="shared" si="20"/>
        <v>4.5587941989343818E-4</v>
      </c>
      <c r="L88" s="28"/>
      <c r="M88" s="28"/>
      <c r="N88" s="33"/>
      <c r="O88" s="32"/>
    </row>
    <row r="89" spans="2:21" ht="15.75" thickBot="1" x14ac:dyDescent="0.3">
      <c r="B89" s="31"/>
      <c r="C89" s="28"/>
      <c r="D89" s="28"/>
      <c r="E89" s="69" t="s">
        <v>58</v>
      </c>
      <c r="F89" s="70">
        <f>+Cajamarca!F71+'La Libertad'!F71+Lambayeque!F71+Piura!F71+Tumbes!F71</f>
        <v>2605</v>
      </c>
      <c r="G89" s="73">
        <f>+F89/F90</f>
        <v>0.74068808643730455</v>
      </c>
      <c r="H89" s="70">
        <f>+Cajamarca!H71+'La Libertad'!H71+Lambayeque!H71+Piura!H71+Tumbes!H71</f>
        <v>26070</v>
      </c>
      <c r="I89" s="73">
        <f>+H89/H90</f>
        <v>0.56193822343888089</v>
      </c>
      <c r="J89" s="70">
        <f>+Cajamarca!J71+'La Libertad'!J71+Lambayeque!J71+Piura!J71+Tumbes!J71</f>
        <v>43869</v>
      </c>
      <c r="K89" s="73">
        <f>+J89/J90</f>
        <v>0.55554289187751693</v>
      </c>
      <c r="L89" s="28"/>
      <c r="M89" s="28"/>
      <c r="N89" s="33"/>
      <c r="O89" s="32"/>
    </row>
    <row r="90" spans="2:21" ht="15.75" thickTop="1" x14ac:dyDescent="0.25">
      <c r="B90" s="31"/>
      <c r="C90" s="28"/>
      <c r="D90" s="28"/>
      <c r="E90" s="71" t="s">
        <v>59</v>
      </c>
      <c r="F90" s="66">
        <f>+F89+F82</f>
        <v>3517</v>
      </c>
      <c r="G90" s="120"/>
      <c r="H90" s="66">
        <f>+H89+H82</f>
        <v>46393</v>
      </c>
      <c r="I90" s="120"/>
      <c r="J90" s="66">
        <f>+J89+J82</f>
        <v>78966</v>
      </c>
      <c r="K90" s="120"/>
      <c r="L90" s="28"/>
      <c r="M90" s="28"/>
      <c r="N90" s="33"/>
      <c r="O90" s="32"/>
    </row>
    <row r="91" spans="2:21" x14ac:dyDescent="0.25">
      <c r="B91" s="31"/>
      <c r="C91" s="28"/>
      <c r="D91" s="28"/>
      <c r="E91" s="167" t="s">
        <v>65</v>
      </c>
      <c r="F91" s="167"/>
      <c r="G91" s="167"/>
      <c r="H91" s="167"/>
      <c r="I91" s="167"/>
      <c r="J91" s="167"/>
      <c r="K91" s="167"/>
      <c r="L91" s="28"/>
      <c r="M91" s="28"/>
      <c r="N91" s="33"/>
      <c r="O91" s="32"/>
    </row>
    <row r="92" spans="2:21" x14ac:dyDescent="0.25">
      <c r="B92" s="31"/>
      <c r="C92" s="28"/>
      <c r="D92" s="28"/>
      <c r="E92" s="167"/>
      <c r="F92" s="167"/>
      <c r="G92" s="167"/>
      <c r="H92" s="167"/>
      <c r="I92" s="167"/>
      <c r="J92" s="167"/>
      <c r="K92" s="167"/>
      <c r="L92" s="28"/>
      <c r="M92" s="28"/>
      <c r="N92" s="33"/>
      <c r="O92" s="32"/>
    </row>
    <row r="93" spans="2:21" x14ac:dyDescent="0.25">
      <c r="B93" s="31"/>
      <c r="C93" s="28"/>
      <c r="D93" s="28"/>
      <c r="E93" s="121" t="s">
        <v>64</v>
      </c>
      <c r="F93" s="53"/>
      <c r="G93" s="53"/>
      <c r="H93" s="53"/>
      <c r="I93" s="53"/>
      <c r="J93" s="53"/>
      <c r="K93" s="118"/>
      <c r="L93" s="28"/>
      <c r="M93" s="28"/>
      <c r="N93" s="33"/>
      <c r="O93" s="32"/>
    </row>
    <row r="94" spans="2:21" x14ac:dyDescent="0.25">
      <c r="B94" s="31"/>
      <c r="C94" s="28"/>
      <c r="D94" s="28"/>
      <c r="E94" s="75" t="s">
        <v>57</v>
      </c>
      <c r="F94" s="75"/>
      <c r="G94" s="75"/>
      <c r="H94" s="75"/>
      <c r="I94" s="75"/>
      <c r="J94" s="75"/>
      <c r="K94" s="122"/>
      <c r="L94" s="28"/>
      <c r="M94" s="28"/>
      <c r="N94" s="33"/>
      <c r="O94" s="32"/>
    </row>
    <row r="95" spans="2:21" x14ac:dyDescent="0.25">
      <c r="B95" s="31"/>
      <c r="C95" s="28"/>
      <c r="D95" s="28"/>
      <c r="E95" s="75"/>
      <c r="F95" s="75"/>
      <c r="G95" s="75"/>
      <c r="H95" s="75"/>
      <c r="I95" s="75"/>
      <c r="J95" s="75"/>
      <c r="K95" s="76"/>
      <c r="L95" s="28"/>
      <c r="M95" s="28"/>
      <c r="N95" s="33"/>
      <c r="O95" s="32"/>
    </row>
    <row r="96" spans="2:21" x14ac:dyDescent="0.25">
      <c r="B96" s="31"/>
      <c r="C96" s="28"/>
      <c r="D96" s="28"/>
      <c r="E96" s="75"/>
      <c r="F96" s="75"/>
      <c r="G96" s="75"/>
      <c r="H96" s="75"/>
      <c r="I96" s="75"/>
      <c r="J96" s="75"/>
      <c r="K96" s="76"/>
      <c r="L96" s="28"/>
      <c r="M96" s="28"/>
      <c r="N96" s="33"/>
      <c r="O96" s="32"/>
    </row>
    <row r="97" spans="2:15" x14ac:dyDescent="0.25">
      <c r="B97" s="31"/>
      <c r="C97" s="118"/>
      <c r="D97" s="123"/>
      <c r="E97" s="124"/>
      <c r="F97" s="124"/>
      <c r="G97" s="124"/>
      <c r="H97" s="124"/>
      <c r="I97" s="9"/>
      <c r="O97" s="32"/>
    </row>
    <row r="98" spans="2:15" x14ac:dyDescent="0.25">
      <c r="B98" s="31"/>
      <c r="C98" s="164" t="s">
        <v>79</v>
      </c>
      <c r="D98" s="164"/>
      <c r="E98" s="164"/>
      <c r="F98" s="164"/>
      <c r="G98" s="164"/>
      <c r="H98" s="164"/>
      <c r="J98" s="79"/>
      <c r="O98" s="32"/>
    </row>
    <row r="99" spans="2:15" x14ac:dyDescent="0.25">
      <c r="B99" s="31"/>
      <c r="C99" s="55" t="s">
        <v>4</v>
      </c>
      <c r="D99" s="82" t="s">
        <v>67</v>
      </c>
      <c r="E99" s="82" t="s">
        <v>68</v>
      </c>
      <c r="F99" s="82" t="s">
        <v>69</v>
      </c>
      <c r="G99" s="82" t="s">
        <v>70</v>
      </c>
      <c r="H99" s="82" t="s">
        <v>71</v>
      </c>
      <c r="I99" s="125" t="s">
        <v>9</v>
      </c>
      <c r="J99" s="56" t="s">
        <v>73</v>
      </c>
      <c r="K99" s="56" t="s">
        <v>74</v>
      </c>
      <c r="L99" s="56" t="s">
        <v>75</v>
      </c>
      <c r="M99" s="56" t="s">
        <v>76</v>
      </c>
      <c r="N99" s="56" t="s">
        <v>77</v>
      </c>
      <c r="O99" s="32"/>
    </row>
    <row r="100" spans="2:15" x14ac:dyDescent="0.25">
      <c r="B100" s="31"/>
      <c r="C100" s="104" t="s">
        <v>114</v>
      </c>
      <c r="D100" s="105">
        <v>25</v>
      </c>
      <c r="E100" s="105">
        <v>107</v>
      </c>
      <c r="F100" s="105">
        <v>75</v>
      </c>
      <c r="G100" s="105">
        <v>4</v>
      </c>
      <c r="H100" s="105">
        <v>0</v>
      </c>
      <c r="I100" s="126">
        <f>SUM(D100:H100)</f>
        <v>211</v>
      </c>
      <c r="J100" s="114">
        <f>+D100/$I100</f>
        <v>0.11848341232227488</v>
      </c>
      <c r="K100" s="114">
        <f t="shared" ref="K100:N102" si="22">+E100/$I100</f>
        <v>0.50710900473933651</v>
      </c>
      <c r="L100" s="114">
        <f t="shared" si="22"/>
        <v>0.35545023696682465</v>
      </c>
      <c r="M100" s="114">
        <f t="shared" si="22"/>
        <v>1.8957345971563982E-2</v>
      </c>
      <c r="N100" s="114">
        <f t="shared" si="22"/>
        <v>0</v>
      </c>
      <c r="O100" s="32"/>
    </row>
    <row r="101" spans="2:15" x14ac:dyDescent="0.25">
      <c r="B101" s="31"/>
      <c r="C101" s="104" t="s">
        <v>22</v>
      </c>
      <c r="D101" s="105">
        <v>27</v>
      </c>
      <c r="E101" s="105">
        <v>165</v>
      </c>
      <c r="F101" s="105">
        <v>141</v>
      </c>
      <c r="G101" s="105">
        <v>3</v>
      </c>
      <c r="H101" s="105">
        <v>2</v>
      </c>
      <c r="I101" s="126">
        <f t="shared" ref="I101:I104" si="23">SUM(D101:H101)</f>
        <v>338</v>
      </c>
      <c r="J101" s="114">
        <f t="shared" ref="J101:J102" si="24">+D101/$I101</f>
        <v>7.9881656804733733E-2</v>
      </c>
      <c r="K101" s="114">
        <f t="shared" si="22"/>
        <v>0.48816568047337278</v>
      </c>
      <c r="L101" s="114">
        <f t="shared" si="22"/>
        <v>0.41715976331360949</v>
      </c>
      <c r="M101" s="114">
        <f t="shared" si="22"/>
        <v>8.8757396449704144E-3</v>
      </c>
      <c r="N101" s="114">
        <f t="shared" si="22"/>
        <v>5.9171597633136093E-3</v>
      </c>
      <c r="O101" s="32"/>
    </row>
    <row r="102" spans="2:15" x14ac:dyDescent="0.25">
      <c r="B102" s="31"/>
      <c r="C102" s="104" t="s">
        <v>18</v>
      </c>
      <c r="D102" s="105">
        <v>20</v>
      </c>
      <c r="E102" s="105">
        <v>176</v>
      </c>
      <c r="F102" s="105">
        <v>55</v>
      </c>
      <c r="G102" s="105">
        <v>4</v>
      </c>
      <c r="H102" s="105">
        <v>0</v>
      </c>
      <c r="I102" s="126">
        <f t="shared" si="23"/>
        <v>255</v>
      </c>
      <c r="J102" s="114">
        <f t="shared" si="24"/>
        <v>7.8431372549019607E-2</v>
      </c>
      <c r="K102" s="114">
        <f t="shared" si="22"/>
        <v>0.69019607843137254</v>
      </c>
      <c r="L102" s="114">
        <f t="shared" si="22"/>
        <v>0.21568627450980393</v>
      </c>
      <c r="M102" s="114">
        <f t="shared" si="22"/>
        <v>1.5686274509803921E-2</v>
      </c>
      <c r="N102" s="114">
        <f t="shared" si="22"/>
        <v>0</v>
      </c>
      <c r="O102" s="32"/>
    </row>
    <row r="103" spans="2:15" x14ac:dyDescent="0.25">
      <c r="B103" s="31"/>
      <c r="C103" s="104" t="s">
        <v>23</v>
      </c>
      <c r="D103" s="105">
        <v>5</v>
      </c>
      <c r="E103" s="105">
        <v>55</v>
      </c>
      <c r="F103" s="105">
        <v>16</v>
      </c>
      <c r="G103" s="105">
        <v>3</v>
      </c>
      <c r="H103" s="105">
        <v>1</v>
      </c>
      <c r="I103" s="126">
        <f t="shared" si="23"/>
        <v>80</v>
      </c>
      <c r="J103" s="114">
        <f t="shared" ref="J103:J104" si="25">+D103/$I103</f>
        <v>6.25E-2</v>
      </c>
      <c r="K103" s="114">
        <f t="shared" ref="K103:K104" si="26">+E103/$I103</f>
        <v>0.6875</v>
      </c>
      <c r="L103" s="114">
        <f t="shared" ref="L103:L104" si="27">+F103/$I103</f>
        <v>0.2</v>
      </c>
      <c r="M103" s="114">
        <f t="shared" ref="M103:M104" si="28">+G103/$I103</f>
        <v>3.7499999999999999E-2</v>
      </c>
      <c r="N103" s="114">
        <f t="shared" ref="N103:N104" si="29">+H103/$I103</f>
        <v>1.2500000000000001E-2</v>
      </c>
      <c r="O103" s="32"/>
    </row>
    <row r="104" spans="2:15" x14ac:dyDescent="0.25">
      <c r="B104" s="31"/>
      <c r="C104" s="104" t="s">
        <v>106</v>
      </c>
      <c r="D104" s="105">
        <v>0</v>
      </c>
      <c r="E104" s="105">
        <v>9</v>
      </c>
      <c r="F104" s="105">
        <v>12</v>
      </c>
      <c r="G104" s="105">
        <v>6</v>
      </c>
      <c r="H104" s="105">
        <v>0</v>
      </c>
      <c r="I104" s="126">
        <f t="shared" si="23"/>
        <v>27</v>
      </c>
      <c r="J104" s="114">
        <f t="shared" si="25"/>
        <v>0</v>
      </c>
      <c r="K104" s="114">
        <f t="shared" si="26"/>
        <v>0.33333333333333331</v>
      </c>
      <c r="L104" s="114">
        <f t="shared" si="27"/>
        <v>0.44444444444444442</v>
      </c>
      <c r="M104" s="114">
        <f t="shared" si="28"/>
        <v>0.22222222222222221</v>
      </c>
      <c r="N104" s="114">
        <f t="shared" si="29"/>
        <v>0</v>
      </c>
      <c r="O104" s="32"/>
    </row>
    <row r="105" spans="2:15" x14ac:dyDescent="0.25">
      <c r="B105" s="31"/>
      <c r="C105" s="106" t="s">
        <v>78</v>
      </c>
      <c r="D105" s="107">
        <f>SUM(D100:D104)</f>
        <v>77</v>
      </c>
      <c r="E105" s="107">
        <f>SUM(E100:E104)</f>
        <v>512</v>
      </c>
      <c r="F105" s="107">
        <f>SUM(F100:F104)</f>
        <v>299</v>
      </c>
      <c r="G105" s="107">
        <f>SUM(G100:G104)</f>
        <v>20</v>
      </c>
      <c r="H105" s="107">
        <f>SUM(H100:H104)</f>
        <v>3</v>
      </c>
      <c r="I105" s="126">
        <f>SUM(D105:H105)</f>
        <v>911</v>
      </c>
      <c r="J105" s="116">
        <f t="shared" ref="J105" si="30">+D105/$I105</f>
        <v>8.4522502744237102E-2</v>
      </c>
      <c r="K105" s="116">
        <f t="shared" ref="K105" si="31">+E105/$I105</f>
        <v>0.56201975850713504</v>
      </c>
      <c r="L105" s="116">
        <f t="shared" ref="L105" si="32">+F105/$I105</f>
        <v>0.32821075740944017</v>
      </c>
      <c r="M105" s="116">
        <f t="shared" ref="M105" si="33">+G105/$I105</f>
        <v>2.1953896816684963E-2</v>
      </c>
      <c r="N105" s="116">
        <f t="shared" ref="N105" si="34">+H105/$I105</f>
        <v>3.2930845225027441E-3</v>
      </c>
      <c r="O105" s="32"/>
    </row>
    <row r="106" spans="2:15" x14ac:dyDescent="0.25">
      <c r="B106" s="31"/>
      <c r="C106" s="165" t="s">
        <v>72</v>
      </c>
      <c r="D106" s="165"/>
      <c r="E106" s="165"/>
      <c r="F106" s="165"/>
      <c r="G106" s="165"/>
      <c r="H106" s="165"/>
      <c r="O106" s="32"/>
    </row>
    <row r="107" spans="2:15" x14ac:dyDescent="0.25">
      <c r="B107" s="31"/>
      <c r="C107" s="81"/>
      <c r="D107" s="81"/>
      <c r="E107" s="81"/>
      <c r="F107" s="81"/>
      <c r="G107" s="81"/>
      <c r="H107" s="81"/>
      <c r="O107" s="32"/>
    </row>
    <row r="108" spans="2:15" x14ac:dyDescent="0.25">
      <c r="B108" s="31"/>
      <c r="C108" s="81"/>
      <c r="D108" s="81"/>
      <c r="E108" s="81"/>
      <c r="F108" s="81"/>
      <c r="G108" s="81"/>
      <c r="H108" s="81"/>
      <c r="O108" s="32"/>
    </row>
    <row r="109" spans="2:15" x14ac:dyDescent="0.25">
      <c r="B109" s="31"/>
      <c r="C109" s="81"/>
      <c r="D109" s="81"/>
      <c r="E109" s="81"/>
      <c r="F109" s="163" t="s">
        <v>91</v>
      </c>
      <c r="G109" s="163"/>
      <c r="H109" s="163"/>
      <c r="I109" s="163"/>
      <c r="J109" s="163"/>
      <c r="K109" s="163"/>
      <c r="O109" s="32"/>
    </row>
    <row r="110" spans="2:15" x14ac:dyDescent="0.25">
      <c r="B110" s="31"/>
      <c r="C110" s="81"/>
      <c r="D110" s="3"/>
      <c r="E110" s="56"/>
      <c r="F110" s="56" t="s">
        <v>114</v>
      </c>
      <c r="G110" s="56" t="s">
        <v>22</v>
      </c>
      <c r="H110" s="56" t="s">
        <v>18</v>
      </c>
      <c r="I110" s="56" t="s">
        <v>23</v>
      </c>
      <c r="J110" s="56" t="s">
        <v>106</v>
      </c>
      <c r="K110" s="56" t="s">
        <v>109</v>
      </c>
      <c r="L110" s="3"/>
      <c r="M110" s="3"/>
      <c r="O110" s="32"/>
    </row>
    <row r="111" spans="2:15" x14ac:dyDescent="0.25">
      <c r="B111" s="31"/>
      <c r="C111" s="81"/>
      <c r="D111" s="3"/>
      <c r="E111" s="41" t="s">
        <v>80</v>
      </c>
      <c r="F111" s="80">
        <v>313.75</v>
      </c>
      <c r="G111" s="80">
        <v>540.16666666666708</v>
      </c>
      <c r="H111" s="80">
        <v>310.25</v>
      </c>
      <c r="I111" s="80">
        <v>419.41666666666703</v>
      </c>
      <c r="J111" s="80">
        <v>97.25</v>
      </c>
      <c r="K111" s="80">
        <f>SUM(F111:J111)</f>
        <v>1680.8333333333339</v>
      </c>
      <c r="L111" s="3"/>
      <c r="M111" s="3"/>
      <c r="O111" s="32"/>
    </row>
    <row r="112" spans="2:15" x14ac:dyDescent="0.25">
      <c r="B112" s="31"/>
      <c r="C112" s="81"/>
      <c r="D112" s="3"/>
      <c r="E112" s="41" t="s">
        <v>81</v>
      </c>
      <c r="F112" s="80">
        <v>341.16666666666703</v>
      </c>
      <c r="G112" s="80">
        <v>584.33333333333303</v>
      </c>
      <c r="H112" s="80">
        <v>325.66666666666703</v>
      </c>
      <c r="I112" s="80">
        <v>450.75</v>
      </c>
      <c r="J112" s="80">
        <v>100.583333333333</v>
      </c>
      <c r="K112" s="80">
        <f t="shared" ref="K112:K121" si="35">SUM(F112:J112)</f>
        <v>1802.5</v>
      </c>
      <c r="L112" s="3"/>
      <c r="M112" s="3"/>
      <c r="O112" s="32"/>
    </row>
    <row r="113" spans="2:23" x14ac:dyDescent="0.25">
      <c r="B113" s="31"/>
      <c r="C113" s="81"/>
      <c r="D113" s="3"/>
      <c r="E113" s="41" t="s">
        <v>82</v>
      </c>
      <c r="F113" s="80">
        <v>393.66666666666703</v>
      </c>
      <c r="G113" s="80">
        <v>638.08333333333303</v>
      </c>
      <c r="H113" s="80">
        <v>355</v>
      </c>
      <c r="I113" s="80">
        <v>530.25</v>
      </c>
      <c r="J113" s="80">
        <v>115.333333333333</v>
      </c>
      <c r="K113" s="80">
        <f t="shared" si="35"/>
        <v>2032.333333333333</v>
      </c>
      <c r="L113" s="3"/>
      <c r="M113" s="3"/>
      <c r="O113" s="32"/>
    </row>
    <row r="114" spans="2:23" x14ac:dyDescent="0.25">
      <c r="B114" s="31"/>
      <c r="C114" s="81"/>
      <c r="D114" s="3"/>
      <c r="E114" s="41" t="s">
        <v>83</v>
      </c>
      <c r="F114" s="80">
        <v>432.75</v>
      </c>
      <c r="G114" s="80">
        <v>703.33333333333303</v>
      </c>
      <c r="H114" s="80">
        <v>382.08333333333303</v>
      </c>
      <c r="I114" s="80">
        <v>551.41666666666708</v>
      </c>
      <c r="J114" s="80">
        <v>126.583333333333</v>
      </c>
      <c r="K114" s="80">
        <f t="shared" si="35"/>
        <v>2196.1666666666661</v>
      </c>
      <c r="L114" s="3"/>
      <c r="M114" s="3"/>
      <c r="O114" s="32"/>
      <c r="R114" s="83"/>
      <c r="S114" s="139"/>
      <c r="T114" s="139"/>
      <c r="U114" s="139"/>
      <c r="V114" s="139"/>
      <c r="W114" s="139"/>
    </row>
    <row r="115" spans="2:23" x14ac:dyDescent="0.25">
      <c r="B115" s="31"/>
      <c r="C115" s="81"/>
      <c r="D115" s="3"/>
      <c r="E115" s="41" t="s">
        <v>84</v>
      </c>
      <c r="F115" s="80">
        <v>472.16666666666703</v>
      </c>
      <c r="G115" s="80">
        <v>767.16666666666708</v>
      </c>
      <c r="H115" s="80">
        <v>415.58333333333303</v>
      </c>
      <c r="I115" s="80">
        <v>586.16666666666708</v>
      </c>
      <c r="J115" s="80">
        <v>134.416666666667</v>
      </c>
      <c r="K115" s="80">
        <f t="shared" si="35"/>
        <v>2375.5000000000014</v>
      </c>
      <c r="L115" s="3"/>
      <c r="M115" s="3"/>
      <c r="O115" s="32"/>
      <c r="R115" s="83" t="s">
        <v>67</v>
      </c>
      <c r="S115" s="83" t="s">
        <v>68</v>
      </c>
      <c r="T115" s="83" t="s">
        <v>69</v>
      </c>
      <c r="U115" s="83" t="s">
        <v>70</v>
      </c>
      <c r="V115" s="83" t="s">
        <v>71</v>
      </c>
      <c r="W115" s="83"/>
    </row>
    <row r="116" spans="2:23" x14ac:dyDescent="0.25">
      <c r="B116" s="31"/>
      <c r="C116" s="81"/>
      <c r="D116" s="3"/>
      <c r="E116" s="41" t="s">
        <v>85</v>
      </c>
      <c r="F116" s="80">
        <v>483.16666666666703</v>
      </c>
      <c r="G116" s="80">
        <v>819.25</v>
      </c>
      <c r="H116" s="80">
        <v>436.75</v>
      </c>
      <c r="I116" s="80">
        <v>648.16666666666708</v>
      </c>
      <c r="J116" s="80">
        <v>140.666666666667</v>
      </c>
      <c r="K116" s="80">
        <f t="shared" si="35"/>
        <v>2528.0000000000009</v>
      </c>
      <c r="L116" s="3"/>
      <c r="M116" s="3"/>
      <c r="O116" s="32"/>
      <c r="R116" s="83">
        <v>77</v>
      </c>
      <c r="S116" s="83">
        <v>512</v>
      </c>
      <c r="T116" s="83">
        <v>299</v>
      </c>
      <c r="U116" s="83">
        <v>20</v>
      </c>
      <c r="V116" s="83">
        <v>3</v>
      </c>
      <c r="W116" s="83"/>
    </row>
    <row r="117" spans="2:23" x14ac:dyDescent="0.25">
      <c r="B117" s="31"/>
      <c r="C117" s="81"/>
      <c r="D117" s="3"/>
      <c r="E117" s="41" t="s">
        <v>86</v>
      </c>
      <c r="F117" s="80">
        <v>513.91666666666708</v>
      </c>
      <c r="G117" s="80">
        <v>876.16666666666708</v>
      </c>
      <c r="H117" s="80">
        <v>465.5</v>
      </c>
      <c r="I117" s="80">
        <v>720.5</v>
      </c>
      <c r="J117" s="80">
        <v>155.416666666667</v>
      </c>
      <c r="K117" s="80">
        <f t="shared" si="35"/>
        <v>2731.5000000000009</v>
      </c>
      <c r="L117" s="3"/>
      <c r="M117" s="3"/>
      <c r="O117" s="32"/>
      <c r="R117" s="83"/>
      <c r="S117" s="83"/>
      <c r="T117" s="83"/>
      <c r="U117" s="83"/>
      <c r="V117" s="83"/>
      <c r="W117" s="83"/>
    </row>
    <row r="118" spans="2:23" x14ac:dyDescent="0.25">
      <c r="B118" s="31"/>
      <c r="C118" s="81"/>
      <c r="D118" s="3"/>
      <c r="E118" s="41" t="s">
        <v>87</v>
      </c>
      <c r="F118" s="80">
        <v>605.41666666666708</v>
      </c>
      <c r="G118" s="80">
        <v>940.16666666666708</v>
      </c>
      <c r="H118" s="80">
        <v>488.91666666666703</v>
      </c>
      <c r="I118" s="80">
        <v>738.75</v>
      </c>
      <c r="J118" s="80">
        <v>173.166666666667</v>
      </c>
      <c r="K118" s="80">
        <f t="shared" si="35"/>
        <v>2946.4166666666679</v>
      </c>
      <c r="L118" s="3"/>
      <c r="M118" s="3"/>
      <c r="O118" s="32"/>
    </row>
    <row r="119" spans="2:23" x14ac:dyDescent="0.25">
      <c r="B119" s="31"/>
      <c r="C119" s="81"/>
      <c r="D119" s="3"/>
      <c r="E119" s="41" t="s">
        <v>88</v>
      </c>
      <c r="F119" s="80">
        <v>651.33333333333303</v>
      </c>
      <c r="G119" s="80">
        <v>1001.41666666667</v>
      </c>
      <c r="H119" s="80">
        <v>522.41666666666708</v>
      </c>
      <c r="I119" s="80">
        <v>789.66666666666708</v>
      </c>
      <c r="J119" s="80">
        <v>189.25</v>
      </c>
      <c r="K119" s="80">
        <f t="shared" si="35"/>
        <v>3154.0833333333371</v>
      </c>
      <c r="L119" s="3"/>
      <c r="M119" s="3"/>
      <c r="O119" s="32"/>
    </row>
    <row r="120" spans="2:23" x14ac:dyDescent="0.25">
      <c r="B120" s="31"/>
      <c r="C120" s="81"/>
      <c r="D120" s="3"/>
      <c r="E120" s="41" t="s">
        <v>89</v>
      </c>
      <c r="F120" s="80">
        <v>710.75</v>
      </c>
      <c r="G120" s="80">
        <v>1046.1666666666702</v>
      </c>
      <c r="H120" s="80">
        <v>576.91666666666708</v>
      </c>
      <c r="I120" s="80">
        <v>863.91666666666708</v>
      </c>
      <c r="J120" s="80">
        <v>197.583333333333</v>
      </c>
      <c r="K120" s="80">
        <f t="shared" si="35"/>
        <v>3395.3333333333371</v>
      </c>
      <c r="L120" s="3"/>
      <c r="M120" s="3"/>
      <c r="O120" s="32"/>
    </row>
    <row r="121" spans="2:23" x14ac:dyDescent="0.25">
      <c r="B121" s="31"/>
      <c r="C121" s="81"/>
      <c r="D121" s="3"/>
      <c r="E121" s="41" t="s">
        <v>90</v>
      </c>
      <c r="F121" s="80">
        <v>730</v>
      </c>
      <c r="G121" s="80">
        <v>1066</v>
      </c>
      <c r="H121" s="80">
        <v>594</v>
      </c>
      <c r="I121" s="80">
        <v>919</v>
      </c>
      <c r="J121" s="80">
        <v>208</v>
      </c>
      <c r="K121" s="80">
        <f t="shared" si="35"/>
        <v>3517</v>
      </c>
      <c r="L121" s="3"/>
      <c r="M121" s="3"/>
      <c r="O121" s="32"/>
      <c r="R121" s="83" t="s">
        <v>117</v>
      </c>
      <c r="S121" s="90">
        <v>78757</v>
      </c>
      <c r="T121" s="89"/>
      <c r="U121" s="83"/>
    </row>
    <row r="122" spans="2:23" x14ac:dyDescent="0.25">
      <c r="B122" s="31"/>
      <c r="C122" s="81"/>
      <c r="D122" s="3"/>
      <c r="E122" s="148"/>
      <c r="F122" s="149">
        <f t="shared" ref="F122:K122" si="36">+F121/$K121</f>
        <v>0.20756326414557863</v>
      </c>
      <c r="G122" s="149">
        <f t="shared" si="36"/>
        <v>0.30309923230025593</v>
      </c>
      <c r="H122" s="149">
        <f t="shared" si="36"/>
        <v>0.16889394370201877</v>
      </c>
      <c r="I122" s="149">
        <f t="shared" si="36"/>
        <v>0.26130224623258458</v>
      </c>
      <c r="J122" s="149">
        <f t="shared" si="36"/>
        <v>5.9141313619562125E-2</v>
      </c>
      <c r="K122" s="149">
        <f t="shared" si="36"/>
        <v>1</v>
      </c>
      <c r="L122" s="3"/>
      <c r="M122" s="3"/>
      <c r="O122" s="32"/>
      <c r="R122" s="83" t="s">
        <v>38</v>
      </c>
      <c r="S122" s="90">
        <v>22536</v>
      </c>
      <c r="T122" s="89"/>
      <c r="U122" s="83"/>
    </row>
    <row r="123" spans="2:23" x14ac:dyDescent="0.25">
      <c r="B123" s="31"/>
      <c r="D123" s="3"/>
      <c r="E123" s="150" t="s">
        <v>124</v>
      </c>
      <c r="F123" s="150"/>
      <c r="G123" s="150"/>
      <c r="H123" s="150"/>
      <c r="I123" s="150"/>
      <c r="J123" s="150"/>
      <c r="K123" s="150"/>
      <c r="L123" s="3"/>
      <c r="M123" s="3"/>
      <c r="N123" s="33"/>
      <c r="O123" s="32"/>
      <c r="R123" s="83" t="s">
        <v>34</v>
      </c>
      <c r="S123" s="90">
        <v>20356</v>
      </c>
      <c r="T123" s="89"/>
      <c r="U123" s="83"/>
    </row>
    <row r="124" spans="2:23" x14ac:dyDescent="0.25"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7"/>
      <c r="R124" s="83" t="s">
        <v>25</v>
      </c>
      <c r="S124" s="90">
        <v>13759</v>
      </c>
      <c r="T124" s="89"/>
      <c r="U124" s="83"/>
    </row>
    <row r="125" spans="2:23" x14ac:dyDescent="0.25">
      <c r="B125" s="17"/>
      <c r="C125" s="16"/>
      <c r="R125" s="83" t="s">
        <v>40</v>
      </c>
      <c r="S125" s="90">
        <v>12361</v>
      </c>
      <c r="T125" s="89"/>
      <c r="U125" s="83"/>
    </row>
    <row r="126" spans="2:23" x14ac:dyDescent="0.25">
      <c r="B126" s="17"/>
      <c r="C126" s="3"/>
      <c r="D126" s="3"/>
      <c r="E126" s="3"/>
      <c r="F126" s="3"/>
      <c r="G126" s="3"/>
      <c r="H126" s="3"/>
      <c r="R126" s="83" t="s">
        <v>35</v>
      </c>
      <c r="S126" s="90">
        <v>10737</v>
      </c>
      <c r="T126" s="89"/>
      <c r="U126" s="83"/>
    </row>
    <row r="127" spans="2:23" x14ac:dyDescent="0.25">
      <c r="B127" s="40" t="s">
        <v>120</v>
      </c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30"/>
      <c r="R127" s="83" t="s">
        <v>19</v>
      </c>
      <c r="S127" s="90">
        <v>10071</v>
      </c>
      <c r="T127" s="89"/>
      <c r="U127" s="83"/>
    </row>
    <row r="128" spans="2:23" x14ac:dyDescent="0.25">
      <c r="B128" s="74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O128" s="32"/>
      <c r="R128" s="83" t="s">
        <v>20</v>
      </c>
      <c r="S128" s="90">
        <v>7943</v>
      </c>
      <c r="T128" s="89"/>
      <c r="U128" s="83"/>
    </row>
    <row r="129" spans="2:21" x14ac:dyDescent="0.25">
      <c r="B129" s="93"/>
      <c r="C129" s="159" t="s">
        <v>121</v>
      </c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O129" s="94"/>
      <c r="R129" s="83" t="s">
        <v>105</v>
      </c>
      <c r="S129" s="90">
        <v>6646</v>
      </c>
      <c r="T129" s="89"/>
      <c r="U129" s="83"/>
    </row>
    <row r="130" spans="2:21" x14ac:dyDescent="0.25">
      <c r="B130" s="93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O130" s="94"/>
      <c r="R130" s="83" t="s">
        <v>3</v>
      </c>
      <c r="S130" s="90">
        <f>SUM(K65:K71)</f>
        <v>57973</v>
      </c>
      <c r="T130" s="89"/>
      <c r="U130" s="83"/>
    </row>
    <row r="131" spans="2:21" ht="15" customHeight="1" x14ac:dyDescent="0.25">
      <c r="B131" s="93"/>
      <c r="C131" s="160" t="s">
        <v>122</v>
      </c>
      <c r="D131" s="160"/>
      <c r="E131" s="162" t="s">
        <v>89</v>
      </c>
      <c r="F131" s="162"/>
      <c r="G131" s="162"/>
      <c r="H131" s="162" t="s">
        <v>90</v>
      </c>
      <c r="I131" s="162"/>
      <c r="J131" s="162"/>
      <c r="K131" s="162" t="s">
        <v>98</v>
      </c>
      <c r="L131" s="162"/>
      <c r="M131" s="162"/>
      <c r="O131" s="94"/>
    </row>
    <row r="132" spans="2:21" x14ac:dyDescent="0.25">
      <c r="B132" s="93"/>
      <c r="C132" s="161"/>
      <c r="D132" s="161"/>
      <c r="E132" s="127" t="s">
        <v>99</v>
      </c>
      <c r="F132" s="127" t="s">
        <v>100</v>
      </c>
      <c r="G132" s="127" t="s">
        <v>9</v>
      </c>
      <c r="H132" s="127" t="s">
        <v>99</v>
      </c>
      <c r="I132" s="127" t="s">
        <v>100</v>
      </c>
      <c r="J132" s="127" t="s">
        <v>9</v>
      </c>
      <c r="K132" s="127" t="s">
        <v>99</v>
      </c>
      <c r="L132" s="127" t="s">
        <v>100</v>
      </c>
      <c r="M132" s="127" t="s">
        <v>9</v>
      </c>
      <c r="O132" s="94"/>
    </row>
    <row r="133" spans="2:21" x14ac:dyDescent="0.25">
      <c r="B133" s="93"/>
      <c r="C133" s="131" t="s">
        <v>114</v>
      </c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O133" s="94"/>
    </row>
    <row r="134" spans="2:21" x14ac:dyDescent="0.25">
      <c r="B134" s="93"/>
      <c r="C134" s="128" t="s">
        <v>125</v>
      </c>
      <c r="D134" s="101"/>
      <c r="E134" s="129">
        <v>101989</v>
      </c>
      <c r="F134" s="129">
        <v>1883</v>
      </c>
      <c r="G134" s="129">
        <v>103872</v>
      </c>
      <c r="H134" s="129">
        <v>95305</v>
      </c>
      <c r="I134" s="129">
        <v>1998</v>
      </c>
      <c r="J134" s="140">
        <v>97303</v>
      </c>
      <c r="K134" s="130">
        <f>+H134/E134-1</f>
        <v>-6.553647942425167E-2</v>
      </c>
      <c r="L134" s="130">
        <f t="shared" ref="L134:M135" si="37">+I134/F134-1</f>
        <v>6.1072756240042381E-2</v>
      </c>
      <c r="M134" s="143">
        <f t="shared" si="37"/>
        <v>-6.3241296980899531E-2</v>
      </c>
      <c r="O134" s="94"/>
    </row>
    <row r="135" spans="2:21" x14ac:dyDescent="0.25">
      <c r="B135" s="93"/>
      <c r="C135" s="128" t="s">
        <v>126</v>
      </c>
      <c r="D135" s="101"/>
      <c r="E135" s="129">
        <v>95207</v>
      </c>
      <c r="F135" s="129">
        <v>3604</v>
      </c>
      <c r="G135" s="129">
        <v>98811</v>
      </c>
      <c r="H135" s="129">
        <v>82987</v>
      </c>
      <c r="I135" s="129">
        <v>3726</v>
      </c>
      <c r="J135" s="140">
        <v>86713</v>
      </c>
      <c r="K135" s="130">
        <f>+H135/E135-1</f>
        <v>-0.12835190689760212</v>
      </c>
      <c r="L135" s="130">
        <f t="shared" si="37"/>
        <v>3.3851276359600391E-2</v>
      </c>
      <c r="M135" s="143">
        <f t="shared" si="37"/>
        <v>-0.12243576120067601</v>
      </c>
      <c r="O135" s="94"/>
    </row>
    <row r="136" spans="2:21" x14ac:dyDescent="0.25">
      <c r="B136" s="93"/>
      <c r="C136" s="128" t="s">
        <v>127</v>
      </c>
      <c r="D136" s="101"/>
      <c r="E136" s="129">
        <v>63277</v>
      </c>
      <c r="F136" s="129">
        <v>3334</v>
      </c>
      <c r="G136" s="129">
        <v>66611</v>
      </c>
      <c r="H136" s="129">
        <v>75585</v>
      </c>
      <c r="I136" s="129">
        <v>2731</v>
      </c>
      <c r="J136" s="140">
        <v>78316</v>
      </c>
      <c r="K136" s="130">
        <f>+H136/E136-1</f>
        <v>0.19450985350127215</v>
      </c>
      <c r="L136" s="130">
        <f t="shared" ref="L136:M137" si="38">+I136/F136-1</f>
        <v>-0.18086382723455308</v>
      </c>
      <c r="M136" s="143">
        <f t="shared" si="38"/>
        <v>0.17572172764258154</v>
      </c>
      <c r="O136" s="94"/>
    </row>
    <row r="137" spans="2:21" x14ac:dyDescent="0.25">
      <c r="B137" s="93"/>
      <c r="C137" s="128" t="s">
        <v>128</v>
      </c>
      <c r="D137" s="101"/>
      <c r="E137" s="129">
        <v>5840</v>
      </c>
      <c r="F137" s="129">
        <v>226</v>
      </c>
      <c r="G137" s="129">
        <v>6066</v>
      </c>
      <c r="H137" s="129">
        <v>4445</v>
      </c>
      <c r="I137" s="129">
        <v>283</v>
      </c>
      <c r="J137" s="140">
        <v>4728</v>
      </c>
      <c r="K137" s="130">
        <f>+H137/E137-1</f>
        <v>-0.23886986301369861</v>
      </c>
      <c r="L137" s="130">
        <f t="shared" si="38"/>
        <v>0.25221238938053103</v>
      </c>
      <c r="M137" s="143">
        <f t="shared" si="38"/>
        <v>-0.22057368941641942</v>
      </c>
      <c r="O137" s="94"/>
    </row>
    <row r="138" spans="2:21" x14ac:dyDescent="0.25">
      <c r="B138" s="93"/>
      <c r="C138" s="131" t="s">
        <v>22</v>
      </c>
      <c r="D138" s="100"/>
      <c r="E138" s="100"/>
      <c r="F138" s="100"/>
      <c r="G138" s="100"/>
      <c r="H138" s="100"/>
      <c r="I138" s="100"/>
      <c r="J138" s="141"/>
      <c r="K138" s="131"/>
      <c r="L138" s="131"/>
      <c r="M138" s="144"/>
      <c r="O138" s="94"/>
    </row>
    <row r="139" spans="2:21" x14ac:dyDescent="0.25">
      <c r="B139" s="93"/>
      <c r="C139" s="128" t="s">
        <v>129</v>
      </c>
      <c r="D139" s="151"/>
      <c r="E139" s="129">
        <v>45606</v>
      </c>
      <c r="F139" s="129">
        <v>14180</v>
      </c>
      <c r="G139" s="129">
        <v>59786</v>
      </c>
      <c r="H139" s="129">
        <v>38142</v>
      </c>
      <c r="I139" s="129">
        <v>12672</v>
      </c>
      <c r="J139" s="140">
        <v>50814</v>
      </c>
      <c r="K139" s="130">
        <f>+H139/E139-1</f>
        <v>-0.163662675963689</v>
      </c>
      <c r="L139" s="130">
        <f t="shared" ref="L139:L143" si="39">+I139/F139-1</f>
        <v>-0.10634696755994355</v>
      </c>
      <c r="M139" s="143">
        <f t="shared" ref="M139:M143" si="40">+J139/G139-1</f>
        <v>-0.15006857792794304</v>
      </c>
      <c r="O139" s="94"/>
    </row>
    <row r="140" spans="2:21" x14ac:dyDescent="0.25">
      <c r="B140" s="93"/>
      <c r="C140" s="128" t="s">
        <v>130</v>
      </c>
      <c r="D140" s="151"/>
      <c r="E140" s="129">
        <v>104375</v>
      </c>
      <c r="F140" s="129">
        <v>30150</v>
      </c>
      <c r="G140" s="129">
        <v>134525</v>
      </c>
      <c r="H140" s="129">
        <v>87884</v>
      </c>
      <c r="I140" s="129">
        <v>28340</v>
      </c>
      <c r="J140" s="140">
        <v>116224</v>
      </c>
      <c r="K140" s="130">
        <f t="shared" ref="K140:K142" si="41">+H140/E140-1</f>
        <v>-0.15799760479041913</v>
      </c>
      <c r="L140" s="130">
        <f t="shared" ref="L140:L142" si="42">+I140/F140-1</f>
        <v>-6.0033167495854078E-2</v>
      </c>
      <c r="M140" s="143">
        <f t="shared" ref="M140:M142" si="43">+J140/G140-1</f>
        <v>-0.13604162795019514</v>
      </c>
      <c r="O140" s="94"/>
    </row>
    <row r="141" spans="2:21" x14ac:dyDescent="0.25">
      <c r="B141" s="93"/>
      <c r="C141" s="128" t="s">
        <v>131</v>
      </c>
      <c r="D141" s="151"/>
      <c r="E141" s="129">
        <v>45743</v>
      </c>
      <c r="F141" s="129">
        <v>7405</v>
      </c>
      <c r="G141" s="129">
        <v>53148</v>
      </c>
      <c r="H141" s="129">
        <v>43229</v>
      </c>
      <c r="I141" s="129">
        <v>6624</v>
      </c>
      <c r="J141" s="140">
        <v>49853</v>
      </c>
      <c r="K141" s="130">
        <f t="shared" si="41"/>
        <v>-5.4959228734451138E-2</v>
      </c>
      <c r="L141" s="130">
        <f t="shared" si="42"/>
        <v>-0.10546927751519242</v>
      </c>
      <c r="M141" s="143">
        <f t="shared" si="43"/>
        <v>-6.1996688492511498E-2</v>
      </c>
      <c r="O141" s="94"/>
    </row>
    <row r="142" spans="2:21" x14ac:dyDescent="0.25">
      <c r="B142" s="93"/>
      <c r="C142" s="128" t="s">
        <v>132</v>
      </c>
      <c r="D142" s="151"/>
      <c r="E142" s="129">
        <v>18693</v>
      </c>
      <c r="F142" s="129">
        <v>682</v>
      </c>
      <c r="G142" s="129">
        <v>19375</v>
      </c>
      <c r="H142" s="129">
        <v>21959</v>
      </c>
      <c r="I142" s="129">
        <v>921</v>
      </c>
      <c r="J142" s="140">
        <v>22880</v>
      </c>
      <c r="K142" s="130">
        <f t="shared" si="41"/>
        <v>0.17471780880543508</v>
      </c>
      <c r="L142" s="130">
        <f t="shared" si="42"/>
        <v>0.35043988269794712</v>
      </c>
      <c r="M142" s="143">
        <f t="shared" si="43"/>
        <v>0.18090322580645157</v>
      </c>
      <c r="O142" s="94"/>
    </row>
    <row r="143" spans="2:21" x14ac:dyDescent="0.25">
      <c r="B143" s="93"/>
      <c r="C143" s="133" t="s">
        <v>133</v>
      </c>
      <c r="D143" s="152"/>
      <c r="E143" s="134">
        <v>75422</v>
      </c>
      <c r="F143" s="134">
        <v>25744</v>
      </c>
      <c r="G143" s="134">
        <v>101166</v>
      </c>
      <c r="H143" s="134">
        <v>72417</v>
      </c>
      <c r="I143" s="134">
        <v>24589</v>
      </c>
      <c r="J143" s="142">
        <v>97006</v>
      </c>
      <c r="K143" s="132">
        <f>+H143/E143-1</f>
        <v>-3.984248627721354E-2</v>
      </c>
      <c r="L143" s="132">
        <f t="shared" si="39"/>
        <v>-4.4864822871348631E-2</v>
      </c>
      <c r="M143" s="145">
        <f t="shared" si="40"/>
        <v>-4.1120534566949418E-2</v>
      </c>
      <c r="O143" s="94"/>
    </row>
    <row r="144" spans="2:21" x14ac:dyDescent="0.25">
      <c r="B144" s="93"/>
      <c r="C144" s="131" t="s">
        <v>18</v>
      </c>
      <c r="D144" s="100"/>
      <c r="E144" s="100"/>
      <c r="F144" s="100"/>
      <c r="G144" s="100"/>
      <c r="H144" s="100"/>
      <c r="I144" s="100"/>
      <c r="J144" s="141"/>
      <c r="K144" s="131"/>
      <c r="L144" s="131"/>
      <c r="M144" s="144"/>
      <c r="O144" s="94"/>
    </row>
    <row r="145" spans="2:15" x14ac:dyDescent="0.25">
      <c r="B145" s="93"/>
      <c r="C145" s="128" t="s">
        <v>134</v>
      </c>
      <c r="D145" s="101"/>
      <c r="E145" s="129">
        <v>49192</v>
      </c>
      <c r="F145" s="129">
        <v>6677</v>
      </c>
      <c r="G145" s="129">
        <v>55869</v>
      </c>
      <c r="H145" s="129">
        <v>32957</v>
      </c>
      <c r="I145" s="129">
        <v>4976</v>
      </c>
      <c r="J145" s="140">
        <v>37933</v>
      </c>
      <c r="K145" s="130">
        <f>+H145/E145-1</f>
        <v>-0.33003333875426899</v>
      </c>
      <c r="L145" s="130">
        <f t="shared" ref="L145:M145" si="44">+I145/F145-1</f>
        <v>-0.25475512954919877</v>
      </c>
      <c r="M145" s="143">
        <f t="shared" si="44"/>
        <v>-0.32103671087723062</v>
      </c>
      <c r="O145" s="94"/>
    </row>
    <row r="146" spans="2:15" x14ac:dyDescent="0.25">
      <c r="B146" s="93"/>
      <c r="C146" s="128" t="s">
        <v>135</v>
      </c>
      <c r="D146" s="101"/>
      <c r="E146" s="129">
        <v>42167</v>
      </c>
      <c r="F146" s="129">
        <v>4687</v>
      </c>
      <c r="G146" s="129">
        <v>46854</v>
      </c>
      <c r="H146" s="129">
        <v>35402</v>
      </c>
      <c r="I146" s="129">
        <v>4132</v>
      </c>
      <c r="J146" s="140">
        <v>39534</v>
      </c>
      <c r="K146" s="130">
        <f t="shared" ref="K146:K148" si="45">+H146/E146-1</f>
        <v>-0.16043351435957032</v>
      </c>
      <c r="L146" s="130">
        <f t="shared" ref="L146:L148" si="46">+I146/F146-1</f>
        <v>-0.11841263068060592</v>
      </c>
      <c r="M146" s="143">
        <f t="shared" ref="M146:M148" si="47">+J146/G146-1</f>
        <v>-0.15622999103598412</v>
      </c>
      <c r="O146" s="94"/>
    </row>
    <row r="147" spans="2:15" x14ac:dyDescent="0.25">
      <c r="B147" s="93"/>
      <c r="C147" s="128" t="s">
        <v>136</v>
      </c>
      <c r="D147" s="101"/>
      <c r="E147" s="129">
        <v>169825</v>
      </c>
      <c r="F147" s="129">
        <v>14892</v>
      </c>
      <c r="G147" s="129">
        <v>184717</v>
      </c>
      <c r="H147" s="129">
        <v>137511</v>
      </c>
      <c r="I147" s="129">
        <v>12250</v>
      </c>
      <c r="J147" s="140">
        <v>149761</v>
      </c>
      <c r="K147" s="130">
        <f t="shared" si="45"/>
        <v>-0.19027822758722213</v>
      </c>
      <c r="L147" s="130">
        <f t="shared" si="46"/>
        <v>-0.17741069030351864</v>
      </c>
      <c r="M147" s="143">
        <f t="shared" si="47"/>
        <v>-0.18924083868837194</v>
      </c>
      <c r="O147" s="94"/>
    </row>
    <row r="148" spans="2:15" x14ac:dyDescent="0.25">
      <c r="B148" s="93"/>
      <c r="C148" s="128" t="s">
        <v>137</v>
      </c>
      <c r="D148" s="101"/>
      <c r="E148" s="129">
        <v>35456</v>
      </c>
      <c r="F148" s="129">
        <v>3029</v>
      </c>
      <c r="G148" s="129">
        <v>38485</v>
      </c>
      <c r="H148" s="129">
        <v>34199</v>
      </c>
      <c r="I148" s="129">
        <v>2856</v>
      </c>
      <c r="J148" s="140">
        <v>37055</v>
      </c>
      <c r="K148" s="130">
        <f t="shared" si="45"/>
        <v>-3.5452391696750851E-2</v>
      </c>
      <c r="L148" s="130">
        <f t="shared" si="46"/>
        <v>-5.7114559260482034E-2</v>
      </c>
      <c r="M148" s="143">
        <f t="shared" si="47"/>
        <v>-3.7157334026243993E-2</v>
      </c>
      <c r="O148" s="94"/>
    </row>
    <row r="149" spans="2:15" x14ac:dyDescent="0.25">
      <c r="B149" s="93"/>
      <c r="C149" s="128" t="s">
        <v>138</v>
      </c>
      <c r="D149" s="101"/>
      <c r="E149" s="129">
        <v>22942</v>
      </c>
      <c r="F149" s="129">
        <v>4483</v>
      </c>
      <c r="G149" s="129">
        <v>27425</v>
      </c>
      <c r="H149" s="129">
        <v>26487</v>
      </c>
      <c r="I149" s="129">
        <v>1901</v>
      </c>
      <c r="J149" s="140">
        <v>28388</v>
      </c>
      <c r="K149" s="130">
        <f t="shared" ref="K149" si="48">+H149/E149-1</f>
        <v>0.1545200941504663</v>
      </c>
      <c r="L149" s="130">
        <f t="shared" ref="L149" si="49">+I149/F149-1</f>
        <v>-0.57595360249832694</v>
      </c>
      <c r="M149" s="143">
        <f t="shared" ref="M149" si="50">+J149/G149-1</f>
        <v>3.5113947128532441E-2</v>
      </c>
      <c r="O149" s="94"/>
    </row>
    <row r="150" spans="2:15" x14ac:dyDescent="0.25">
      <c r="B150" s="93"/>
      <c r="C150" s="133" t="s">
        <v>139</v>
      </c>
      <c r="D150" s="103"/>
      <c r="E150" s="134">
        <v>21336</v>
      </c>
      <c r="F150" s="134">
        <v>1501</v>
      </c>
      <c r="G150" s="134">
        <v>22837</v>
      </c>
      <c r="H150" s="134">
        <v>14497</v>
      </c>
      <c r="I150" s="134">
        <v>1000</v>
      </c>
      <c r="J150" s="142">
        <v>15497</v>
      </c>
      <c r="K150" s="132">
        <f>+H150/E150-1</f>
        <v>-0.3205380577427821</v>
      </c>
      <c r="L150" s="132">
        <f t="shared" ref="L150" si="51">+I150/F150-1</f>
        <v>-0.33377748167888077</v>
      </c>
      <c r="M150" s="145">
        <f t="shared" ref="M150" si="52">+J150/G150-1</f>
        <v>-0.32140824101239218</v>
      </c>
      <c r="O150" s="94"/>
    </row>
    <row r="151" spans="2:15" x14ac:dyDescent="0.25">
      <c r="B151" s="93"/>
      <c r="C151" s="135" t="s">
        <v>101</v>
      </c>
      <c r="E151" s="102"/>
      <c r="F151" s="102"/>
      <c r="G151" s="102"/>
      <c r="H151" s="102"/>
      <c r="I151" s="102"/>
      <c r="J151" s="102"/>
      <c r="K151" s="101"/>
      <c r="L151" s="101"/>
      <c r="M151" s="101"/>
      <c r="O151" s="94"/>
    </row>
    <row r="152" spans="2:15" x14ac:dyDescent="0.25">
      <c r="B152" s="93"/>
      <c r="C152" s="128" t="s">
        <v>102</v>
      </c>
      <c r="E152" s="102"/>
      <c r="F152" s="102"/>
      <c r="G152" s="102"/>
      <c r="H152" s="102"/>
      <c r="I152" s="102"/>
      <c r="J152" s="102"/>
      <c r="K152" s="101"/>
      <c r="L152" s="101"/>
      <c r="M152" s="101"/>
      <c r="O152" s="94"/>
    </row>
    <row r="153" spans="2:15" x14ac:dyDescent="0.25">
      <c r="B153" s="93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O153" s="94"/>
    </row>
    <row r="154" spans="2:15" x14ac:dyDescent="0.25">
      <c r="B154" s="93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O154" s="94"/>
    </row>
    <row r="155" spans="2:15" x14ac:dyDescent="0.25">
      <c r="B155" s="95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7"/>
    </row>
  </sheetData>
  <sortState ref="S76:U80">
    <sortCondition descending="1" ref="T76:T80"/>
  </sortState>
  <mergeCells count="28">
    <mergeCell ref="C49:N51"/>
    <mergeCell ref="C26:D30"/>
    <mergeCell ref="M23:N25"/>
    <mergeCell ref="J53:M54"/>
    <mergeCell ref="J34:N34"/>
    <mergeCell ref="J35:N35"/>
    <mergeCell ref="J43:N43"/>
    <mergeCell ref="C35:H35"/>
    <mergeCell ref="C34:H34"/>
    <mergeCell ref="C43:H43"/>
    <mergeCell ref="B1:O2"/>
    <mergeCell ref="C7:N8"/>
    <mergeCell ref="F10:L10"/>
    <mergeCell ref="F27:L27"/>
    <mergeCell ref="F31:L31"/>
    <mergeCell ref="F109:K109"/>
    <mergeCell ref="C98:H98"/>
    <mergeCell ref="C106:H106"/>
    <mergeCell ref="D53:H54"/>
    <mergeCell ref="E80:K80"/>
    <mergeCell ref="E91:K92"/>
    <mergeCell ref="D74:L74"/>
    <mergeCell ref="C129:M129"/>
    <mergeCell ref="C131:C132"/>
    <mergeCell ref="D131:D132"/>
    <mergeCell ref="E131:G131"/>
    <mergeCell ref="H131:J131"/>
    <mergeCell ref="K131:M131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81"/>
  <sheetViews>
    <sheetView zoomScaleNormal="100" zoomScalePageLayoutView="40" workbookViewId="0">
      <selection activeCell="A7" sqref="A7"/>
    </sheetView>
  </sheetViews>
  <sheetFormatPr baseColWidth="10" defaultColWidth="0" defaultRowHeight="15" x14ac:dyDescent="0.25"/>
  <cols>
    <col min="1" max="1" width="11.7109375" style="21" customWidth="1"/>
    <col min="2" max="15" width="11.7109375" style="28" customWidth="1"/>
    <col min="16" max="16" width="11.7109375" style="21" customWidth="1"/>
    <col min="17" max="16384" width="11.42578125" style="21" hidden="1"/>
  </cols>
  <sheetData>
    <row r="1" spans="1:16" ht="15" customHeight="1" x14ac:dyDescent="0.25">
      <c r="B1" s="186" t="s">
        <v>146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1"/>
    </row>
    <row r="2" spans="1:16" ht="15" customHeight="1" x14ac:dyDescent="0.25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1"/>
    </row>
    <row r="3" spans="1:16" x14ac:dyDescent="0.25">
      <c r="B3" s="8" t="str">
        <f>+B6</f>
        <v>1. Arribo de vivistantes a establecimientos de hospedaje*</v>
      </c>
      <c r="C3" s="22"/>
      <c r="D3" s="22"/>
      <c r="E3" s="22"/>
      <c r="F3" s="22"/>
      <c r="G3" s="22"/>
      <c r="H3" s="8"/>
      <c r="I3" s="23"/>
      <c r="J3" s="23" t="str">
        <f>+B60</f>
        <v>3. Establecimientos de Hospedaje Colectivo, según categoría, 2017</v>
      </c>
      <c r="K3" s="23"/>
      <c r="L3" s="23"/>
      <c r="M3" s="8"/>
      <c r="N3" s="24"/>
      <c r="O3" s="24"/>
      <c r="P3" s="24"/>
    </row>
    <row r="4" spans="1:16" x14ac:dyDescent="0.25">
      <c r="B4" s="8" t="str">
        <f>+B35</f>
        <v>2. Arribo de vivistantes a establecimientos de hospedaje*</v>
      </c>
      <c r="C4" s="22"/>
      <c r="D4" s="22"/>
      <c r="E4" s="22"/>
      <c r="F4" s="22"/>
      <c r="G4" s="22"/>
      <c r="H4" s="8"/>
      <c r="I4" s="23"/>
      <c r="J4" s="23"/>
      <c r="K4" s="23"/>
      <c r="L4" s="23"/>
      <c r="M4" s="8"/>
      <c r="N4" s="24"/>
      <c r="O4" s="24"/>
      <c r="P4" s="24"/>
    </row>
    <row r="5" spans="1:16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x14ac:dyDescent="0.25">
      <c r="B6" s="40" t="s">
        <v>95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6" x14ac:dyDescent="0.25">
      <c r="B7" s="31"/>
      <c r="C7" s="169" t="str">
        <f>+CONCATENATE("En los últimos 10 años el turismo de la región ha mostrado un importante crecimiento, es así, que en el año 2007 registró ",FIXED(K16,1)," arribos de turistas nacionales y extranjeros, mientras que el 2017 los  arribos de turistas extranjeros y nacionales sumaron ",FIXED(K26,1), ", representando un  crecimiento promedio anual de ",FIXED(M26*100,1),"%   en el periodo 2006 – 2016.")</f>
        <v>En los últimos 10 años el turismo de la región ha mostrado un importante crecimiento, es así, que en el año 2007 registró 409,785.0 arribos de turistas nacionales y extranjeros, mientras que el 2017 los  arribos de turistas extranjeros y nacionales sumaron 824,506.0, representando un  crecimiento promedio anual de 7.2%   en el periodo 2006 – 2016.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32"/>
    </row>
    <row r="8" spans="1:16" x14ac:dyDescent="0.25">
      <c r="B8" s="31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32"/>
    </row>
    <row r="9" spans="1:16" x14ac:dyDescent="0.25">
      <c r="B9" s="3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</row>
    <row r="10" spans="1:16" x14ac:dyDescent="0.25">
      <c r="B10" s="31"/>
      <c r="C10" s="33"/>
      <c r="D10" s="33"/>
      <c r="E10" s="33"/>
      <c r="F10" s="170" t="s">
        <v>96</v>
      </c>
      <c r="G10" s="170"/>
      <c r="H10" s="170"/>
      <c r="I10" s="170"/>
      <c r="J10" s="170"/>
      <c r="K10" s="170"/>
      <c r="L10" s="170"/>
      <c r="M10" s="33"/>
      <c r="N10" s="33"/>
      <c r="O10" s="32"/>
    </row>
    <row r="11" spans="1:16" x14ac:dyDescent="0.25">
      <c r="B11" s="31"/>
      <c r="C11" s="33"/>
      <c r="D11" s="33"/>
      <c r="E11" s="33"/>
      <c r="F11" s="18" t="s">
        <v>5</v>
      </c>
      <c r="G11" s="19" t="s">
        <v>6</v>
      </c>
      <c r="H11" s="18" t="s">
        <v>7</v>
      </c>
      <c r="I11" s="19" t="s">
        <v>8</v>
      </c>
      <c r="J11" s="18" t="s">
        <v>7</v>
      </c>
      <c r="K11" s="18" t="s">
        <v>9</v>
      </c>
      <c r="L11" s="18" t="s">
        <v>7</v>
      </c>
      <c r="M11" s="33"/>
      <c r="N11" s="33"/>
      <c r="O11" s="32"/>
    </row>
    <row r="12" spans="1:16" x14ac:dyDescent="0.25">
      <c r="B12" s="31"/>
      <c r="C12" s="33"/>
      <c r="D12" s="33"/>
      <c r="E12" s="33"/>
      <c r="F12" s="41">
        <v>2003</v>
      </c>
      <c r="G12" s="25">
        <v>275400</v>
      </c>
      <c r="H12" s="42"/>
      <c r="I12" s="25">
        <v>11005</v>
      </c>
      <c r="J12" s="42"/>
      <c r="K12" s="25">
        <f>+I12+G12</f>
        <v>286405</v>
      </c>
      <c r="L12" s="42"/>
      <c r="M12" s="33"/>
      <c r="N12" s="33"/>
      <c r="O12" s="32"/>
    </row>
    <row r="13" spans="1:16" x14ac:dyDescent="0.25">
      <c r="B13" s="31"/>
      <c r="C13" s="33"/>
      <c r="D13" s="33"/>
      <c r="E13" s="33"/>
      <c r="F13" s="41">
        <v>2004</v>
      </c>
      <c r="G13" s="25">
        <v>278933</v>
      </c>
      <c r="H13" s="43">
        <f>+G13/G12-1</f>
        <v>1.2828612926652161E-2</v>
      </c>
      <c r="I13" s="25">
        <v>14928</v>
      </c>
      <c r="J13" s="43">
        <f>+I13/I12-1</f>
        <v>0.35647432985006811</v>
      </c>
      <c r="K13" s="25">
        <f>+I13+G13</f>
        <v>293861</v>
      </c>
      <c r="L13" s="43">
        <f>+K13/K12-1</f>
        <v>2.6033065065204974E-2</v>
      </c>
      <c r="M13" s="33"/>
      <c r="N13" s="33"/>
      <c r="O13" s="32"/>
    </row>
    <row r="14" spans="1:16" x14ac:dyDescent="0.25">
      <c r="B14" s="31"/>
      <c r="C14" s="33"/>
      <c r="D14" s="33"/>
      <c r="E14" s="33"/>
      <c r="F14" s="41">
        <v>2005</v>
      </c>
      <c r="G14" s="25">
        <v>311018</v>
      </c>
      <c r="H14" s="43">
        <f t="shared" ref="H14:J26" si="0">+G14/G13-1</f>
        <v>0.11502762312096459</v>
      </c>
      <c r="I14" s="25">
        <v>11054</v>
      </c>
      <c r="J14" s="43">
        <f t="shared" si="0"/>
        <v>-0.25951232583065376</v>
      </c>
      <c r="K14" s="25">
        <f t="shared" ref="K14:K26" si="1">+I14+G14</f>
        <v>322072</v>
      </c>
      <c r="L14" s="43">
        <f t="shared" ref="L14" si="2">+K14/K13-1</f>
        <v>9.6001170621484277E-2</v>
      </c>
      <c r="M14" s="33"/>
      <c r="N14" s="33"/>
      <c r="O14" s="32"/>
    </row>
    <row r="15" spans="1:16" x14ac:dyDescent="0.25">
      <c r="B15" s="31"/>
      <c r="C15" s="33"/>
      <c r="D15" s="33"/>
      <c r="E15" s="33"/>
      <c r="F15" s="41">
        <v>2006</v>
      </c>
      <c r="G15" s="25">
        <v>373569</v>
      </c>
      <c r="H15" s="43">
        <f t="shared" si="0"/>
        <v>0.2011169771524477</v>
      </c>
      <c r="I15" s="25">
        <v>11438</v>
      </c>
      <c r="J15" s="43">
        <f t="shared" si="0"/>
        <v>3.4738556178758762E-2</v>
      </c>
      <c r="K15" s="25">
        <f t="shared" si="1"/>
        <v>385007</v>
      </c>
      <c r="L15" s="43">
        <f t="shared" ref="L15" si="3">+K15/K14-1</f>
        <v>0.19540661715392837</v>
      </c>
      <c r="M15" s="33"/>
      <c r="N15" s="33"/>
      <c r="O15" s="32"/>
    </row>
    <row r="16" spans="1:16" x14ac:dyDescent="0.25">
      <c r="B16" s="31"/>
      <c r="C16" s="33"/>
      <c r="D16" s="33"/>
      <c r="E16" s="33"/>
      <c r="F16" s="41">
        <v>2007</v>
      </c>
      <c r="G16" s="25">
        <v>396992</v>
      </c>
      <c r="H16" s="43">
        <f t="shared" si="0"/>
        <v>6.270059881842438E-2</v>
      </c>
      <c r="I16" s="25">
        <v>12793</v>
      </c>
      <c r="J16" s="43">
        <f t="shared" si="0"/>
        <v>0.11846476656758176</v>
      </c>
      <c r="K16" s="25">
        <f t="shared" si="1"/>
        <v>409785</v>
      </c>
      <c r="L16" s="43">
        <f t="shared" ref="L16" si="4">+K16/K15-1</f>
        <v>6.4357271426233709E-2</v>
      </c>
      <c r="M16" s="33"/>
      <c r="N16" s="33"/>
      <c r="O16" s="32"/>
    </row>
    <row r="17" spans="2:15" x14ac:dyDescent="0.25">
      <c r="B17" s="31"/>
      <c r="C17" s="33"/>
      <c r="D17" s="33"/>
      <c r="E17" s="33"/>
      <c r="F17" s="41">
        <v>2008</v>
      </c>
      <c r="G17" s="25">
        <v>421935</v>
      </c>
      <c r="H17" s="43">
        <f t="shared" si="0"/>
        <v>6.2829981460583495E-2</v>
      </c>
      <c r="I17" s="25">
        <v>16454</v>
      </c>
      <c r="J17" s="43">
        <f t="shared" si="0"/>
        <v>0.28617212538106784</v>
      </c>
      <c r="K17" s="25">
        <f t="shared" si="1"/>
        <v>438389</v>
      </c>
      <c r="L17" s="43">
        <f t="shared" ref="L17" si="5">+K17/K16-1</f>
        <v>6.9802457386190397E-2</v>
      </c>
      <c r="M17" s="33"/>
      <c r="N17" s="33"/>
      <c r="O17" s="32"/>
    </row>
    <row r="18" spans="2:15" x14ac:dyDescent="0.25">
      <c r="B18" s="31"/>
      <c r="C18" s="33"/>
      <c r="D18" s="33"/>
      <c r="E18" s="33"/>
      <c r="F18" s="41">
        <v>2009</v>
      </c>
      <c r="G18" s="25">
        <v>483503</v>
      </c>
      <c r="H18" s="43">
        <f t="shared" si="0"/>
        <v>0.14591821015085271</v>
      </c>
      <c r="I18" s="25">
        <v>13720</v>
      </c>
      <c r="J18" s="43">
        <f t="shared" si="0"/>
        <v>-0.16616020420566424</v>
      </c>
      <c r="K18" s="25">
        <f t="shared" si="1"/>
        <v>497223</v>
      </c>
      <c r="L18" s="43">
        <f t="shared" ref="L18" si="6">+K18/K17-1</f>
        <v>0.1342050097059917</v>
      </c>
      <c r="M18" s="183" t="s">
        <v>10</v>
      </c>
      <c r="N18" s="184"/>
      <c r="O18" s="32"/>
    </row>
    <row r="19" spans="2:15" x14ac:dyDescent="0.25">
      <c r="B19" s="31"/>
      <c r="C19" s="33"/>
      <c r="D19" s="33"/>
      <c r="E19" s="33"/>
      <c r="F19" s="41">
        <v>2010</v>
      </c>
      <c r="G19" s="25">
        <v>533420</v>
      </c>
      <c r="H19" s="43">
        <f t="shared" si="0"/>
        <v>0.10324031081503104</v>
      </c>
      <c r="I19" s="25">
        <v>15245</v>
      </c>
      <c r="J19" s="43">
        <f t="shared" si="0"/>
        <v>0.11115160349854225</v>
      </c>
      <c r="K19" s="25">
        <f t="shared" si="1"/>
        <v>548665</v>
      </c>
      <c r="L19" s="43">
        <f t="shared" ref="L19" si="7">+K19/K18-1</f>
        <v>0.10345860911502491</v>
      </c>
      <c r="M19" s="183"/>
      <c r="N19" s="184"/>
      <c r="O19" s="32"/>
    </row>
    <row r="20" spans="2:15" x14ac:dyDescent="0.25">
      <c r="B20" s="31"/>
      <c r="C20" s="33"/>
      <c r="D20" s="33"/>
      <c r="E20" s="33"/>
      <c r="F20" s="41">
        <v>2011</v>
      </c>
      <c r="G20" s="25">
        <v>642521</v>
      </c>
      <c r="H20" s="43">
        <f t="shared" si="0"/>
        <v>0.20453113868996287</v>
      </c>
      <c r="I20" s="25">
        <v>17062</v>
      </c>
      <c r="J20" s="43">
        <f t="shared" si="0"/>
        <v>0.11918661856346335</v>
      </c>
      <c r="K20" s="25">
        <f t="shared" si="1"/>
        <v>659583</v>
      </c>
      <c r="L20" s="43">
        <f t="shared" ref="L20" si="8">+K20/K19-1</f>
        <v>0.20215978784868738</v>
      </c>
      <c r="M20" s="183"/>
      <c r="N20" s="184"/>
      <c r="O20" s="32"/>
    </row>
    <row r="21" spans="2:15" x14ac:dyDescent="0.25">
      <c r="B21" s="31"/>
      <c r="C21" s="33"/>
      <c r="D21" s="33"/>
      <c r="E21" s="33"/>
      <c r="F21" s="41">
        <v>2012</v>
      </c>
      <c r="G21" s="25">
        <v>644803</v>
      </c>
      <c r="H21" s="43">
        <f t="shared" si="0"/>
        <v>3.5516348881980964E-3</v>
      </c>
      <c r="I21" s="25">
        <v>14075</v>
      </c>
      <c r="J21" s="43">
        <f t="shared" si="0"/>
        <v>-0.17506740124252729</v>
      </c>
      <c r="K21" s="25">
        <f t="shared" si="1"/>
        <v>658878</v>
      </c>
      <c r="L21" s="43">
        <f t="shared" ref="L21" si="9">+K21/K20-1</f>
        <v>-1.0688571415575776E-3</v>
      </c>
      <c r="M21" s="183"/>
      <c r="N21" s="184"/>
      <c r="O21" s="32"/>
    </row>
    <row r="22" spans="2:15" x14ac:dyDescent="0.25">
      <c r="B22" s="31"/>
      <c r="C22" s="33"/>
      <c r="D22" s="33"/>
      <c r="E22" s="33"/>
      <c r="F22" s="41">
        <v>2013</v>
      </c>
      <c r="G22" s="25">
        <v>681530</v>
      </c>
      <c r="H22" s="43">
        <f t="shared" si="0"/>
        <v>5.6958481892919188E-2</v>
      </c>
      <c r="I22" s="25">
        <v>14171</v>
      </c>
      <c r="J22" s="43">
        <f t="shared" si="0"/>
        <v>6.8206039076377234E-3</v>
      </c>
      <c r="K22" s="25">
        <f t="shared" si="1"/>
        <v>695701</v>
      </c>
      <c r="L22" s="43">
        <f t="shared" ref="L22" si="10">+K22/K21-1</f>
        <v>5.5887432878317433E-2</v>
      </c>
      <c r="M22" s="183"/>
      <c r="N22" s="184"/>
      <c r="O22" s="32"/>
    </row>
    <row r="23" spans="2:15" x14ac:dyDescent="0.25">
      <c r="B23" s="31"/>
      <c r="C23" s="33"/>
      <c r="D23" s="33"/>
      <c r="E23" s="33"/>
      <c r="F23" s="41">
        <v>2014</v>
      </c>
      <c r="G23" s="25">
        <v>806395</v>
      </c>
      <c r="H23" s="43">
        <f t="shared" si="0"/>
        <v>0.18321277126465452</v>
      </c>
      <c r="I23" s="25">
        <v>15785</v>
      </c>
      <c r="J23" s="43">
        <f t="shared" si="0"/>
        <v>0.11389457342459952</v>
      </c>
      <c r="K23" s="25">
        <f t="shared" si="1"/>
        <v>822180</v>
      </c>
      <c r="L23" s="43">
        <f t="shared" ref="L23" si="11">+K23/K22-1</f>
        <v>0.18180080235618457</v>
      </c>
      <c r="M23" s="21"/>
      <c r="N23" s="33"/>
      <c r="O23" s="32"/>
    </row>
    <row r="24" spans="2:15" x14ac:dyDescent="0.25">
      <c r="B24" s="31"/>
      <c r="C24" s="33"/>
      <c r="D24" s="33"/>
      <c r="E24" s="33"/>
      <c r="F24" s="41">
        <v>2015</v>
      </c>
      <c r="G24" s="25">
        <v>709549</v>
      </c>
      <c r="H24" s="43">
        <f t="shared" si="0"/>
        <v>-0.12009747084245315</v>
      </c>
      <c r="I24" s="25">
        <v>17071</v>
      </c>
      <c r="J24" s="43">
        <f t="shared" si="0"/>
        <v>8.1469749762432597E-2</v>
      </c>
      <c r="K24" s="25">
        <f t="shared" si="1"/>
        <v>726620</v>
      </c>
      <c r="L24" s="43">
        <f t="shared" ref="L24" si="12">+K24/K23-1</f>
        <v>-0.11622759006543582</v>
      </c>
      <c r="M24" s="34"/>
      <c r="N24" s="33"/>
      <c r="O24" s="32"/>
    </row>
    <row r="25" spans="2:15" x14ac:dyDescent="0.25">
      <c r="B25" s="31"/>
      <c r="C25" s="33"/>
      <c r="D25" s="33"/>
      <c r="E25" s="33"/>
      <c r="F25" s="41">
        <v>2016</v>
      </c>
      <c r="G25" s="25">
        <v>772475</v>
      </c>
      <c r="H25" s="43">
        <f t="shared" si="0"/>
        <v>8.8684502409276833E-2</v>
      </c>
      <c r="I25" s="25">
        <v>18682</v>
      </c>
      <c r="J25" s="43">
        <f t="shared" si="0"/>
        <v>9.4370569972467955E-2</v>
      </c>
      <c r="K25" s="25">
        <f t="shared" si="1"/>
        <v>791157</v>
      </c>
      <c r="L25" s="43">
        <f t="shared" ref="L25" si="13">+K25/K24-1</f>
        <v>8.8818089235088493E-2</v>
      </c>
      <c r="M25" s="33"/>
      <c r="N25" s="33"/>
      <c r="O25" s="32"/>
    </row>
    <row r="26" spans="2:15" x14ac:dyDescent="0.25">
      <c r="B26" s="31"/>
      <c r="C26" s="33"/>
      <c r="D26" s="33"/>
      <c r="E26" s="33"/>
      <c r="F26" s="41">
        <v>2017</v>
      </c>
      <c r="G26" s="25">
        <v>805674</v>
      </c>
      <c r="H26" s="43">
        <f t="shared" si="0"/>
        <v>4.2977442635683927E-2</v>
      </c>
      <c r="I26" s="25">
        <v>18832</v>
      </c>
      <c r="J26" s="43">
        <f t="shared" si="0"/>
        <v>8.0291189380152783E-3</v>
      </c>
      <c r="K26" s="25">
        <f t="shared" si="1"/>
        <v>824506</v>
      </c>
      <c r="L26" s="43">
        <f t="shared" ref="L26" si="14">+K26/K25-1</f>
        <v>4.215218976764401E-2</v>
      </c>
      <c r="M26" s="45">
        <f>+(K26/K16)^(1/10)-1</f>
        <v>7.2417213595205032E-2</v>
      </c>
      <c r="N26" s="33"/>
      <c r="O26" s="32"/>
    </row>
    <row r="27" spans="2:15" x14ac:dyDescent="0.25">
      <c r="B27" s="31"/>
      <c r="C27" s="182" t="s">
        <v>11</v>
      </c>
      <c r="D27" s="182"/>
      <c r="E27" s="33"/>
      <c r="F27" s="171" t="s">
        <v>12</v>
      </c>
      <c r="G27" s="171"/>
      <c r="H27" s="171"/>
      <c r="I27" s="171"/>
      <c r="J27" s="171"/>
      <c r="K27" s="171"/>
      <c r="L27" s="171"/>
      <c r="M27" s="33"/>
      <c r="N27" s="33"/>
      <c r="O27" s="32"/>
    </row>
    <row r="28" spans="2:15" x14ac:dyDescent="0.25">
      <c r="B28" s="31"/>
      <c r="C28" s="182"/>
      <c r="D28" s="182"/>
      <c r="E28" s="33"/>
      <c r="F28" s="44">
        <v>2007</v>
      </c>
      <c r="G28" s="26">
        <f>+G16/K16</f>
        <v>0.96878119013629094</v>
      </c>
      <c r="H28" s="27"/>
      <c r="I28" s="26">
        <f>+I16/K16</f>
        <v>3.1218809863709018E-2</v>
      </c>
      <c r="J28" s="27"/>
      <c r="K28" s="26">
        <f>+I28+G28</f>
        <v>1</v>
      </c>
      <c r="L28" s="27"/>
      <c r="M28" s="33"/>
      <c r="N28" s="33"/>
      <c r="O28" s="32"/>
    </row>
    <row r="29" spans="2:15" x14ac:dyDescent="0.25">
      <c r="B29" s="31"/>
      <c r="C29" s="182"/>
      <c r="D29" s="182"/>
      <c r="E29" s="33"/>
      <c r="F29" s="44">
        <v>2012</v>
      </c>
      <c r="G29" s="26">
        <f>+G21/K21</f>
        <v>0.97863792689997242</v>
      </c>
      <c r="H29" s="27"/>
      <c r="I29" s="26">
        <f>+I21/K21</f>
        <v>2.1362073100027624E-2</v>
      </c>
      <c r="J29" s="27"/>
      <c r="K29" s="26">
        <f>+I29+G29</f>
        <v>1</v>
      </c>
      <c r="L29" s="27"/>
      <c r="M29" s="33"/>
      <c r="N29" s="33"/>
      <c r="O29" s="32"/>
    </row>
    <row r="30" spans="2:15" x14ac:dyDescent="0.25">
      <c r="B30" s="31"/>
      <c r="C30" s="182"/>
      <c r="D30" s="182"/>
      <c r="E30" s="33"/>
      <c r="F30" s="44">
        <v>2017</v>
      </c>
      <c r="G30" s="26">
        <f>+G26/K26</f>
        <v>0.97715965681268546</v>
      </c>
      <c r="H30" s="27"/>
      <c r="I30" s="26">
        <f>+I26/K26</f>
        <v>2.2840343187314587E-2</v>
      </c>
      <c r="J30" s="27"/>
      <c r="K30" s="26">
        <f>+I30+G30</f>
        <v>1</v>
      </c>
      <c r="L30" s="27"/>
      <c r="M30" s="33"/>
      <c r="N30" s="33"/>
      <c r="O30" s="32"/>
    </row>
    <row r="31" spans="2:15" x14ac:dyDescent="0.25">
      <c r="B31" s="31"/>
      <c r="C31" s="33"/>
      <c r="D31" s="33"/>
      <c r="E31" s="33"/>
      <c r="F31" s="172" t="s">
        <v>13</v>
      </c>
      <c r="G31" s="172"/>
      <c r="H31" s="172"/>
      <c r="I31" s="172"/>
      <c r="J31" s="172"/>
      <c r="K31" s="172"/>
      <c r="L31" s="172"/>
      <c r="M31" s="33"/>
      <c r="N31" s="33"/>
      <c r="O31" s="32"/>
    </row>
    <row r="32" spans="2:15" x14ac:dyDescent="0.2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</row>
    <row r="33" spans="2:15" x14ac:dyDescent="0.25">
      <c r="B33" s="38"/>
    </row>
    <row r="35" spans="2:15" x14ac:dyDescent="0.25">
      <c r="B35" s="40" t="s">
        <v>97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  <row r="36" spans="2:15" ht="15" customHeight="1" x14ac:dyDescent="0.25">
      <c r="B36" s="31"/>
      <c r="C36" s="169" t="str">
        <f>+CONCATENATE("Sin considerar a los residentes de esta región, entre las principales regiones de procedencia de los huespedes nacionales figuran ",D43," con ",FIXED(E43,0)," arribos en esta región (equivalente al ",FIXED(F43*100,1),"% de este total), ",D44," con ",FIXED(E44,0)," arribos (",FIXED(F44*100,1),"%)  y ",D45," con ",FIXED(E45,0)," arribos (",FIXED(F45*100,1)," %). En tanto  ",J43," es el principal lugar de procedencia de los huespedes del exterior con ",FIXED(K43,0),"  arribos (equivalente al ",FIXED(L43*100,1)," % de los arribos del exterior), le sigue ",J44,"  con  ",FIXED(K44,0),"  arribos (",FIXED(L44*100,1)," %) y ",J45," con ",FIXED(K45,0)," (",FIXED(L45*100,1)," %) entre las principales.")</f>
        <v>Sin considerar a los residentes de esta región, entre las principales regiones de procedencia de los huespedes nacionales figuran Lima Metropolitana Y Callao con 131,063 arribos en esta región (equivalente al 27.4% de este total), Lambayeque con 90,999 arribos (19.0%)  y La Libertad con 85,112 arribos (17.8 %). En tanto  Estados Unidos (Usa) es el principal lugar de procedencia de los huespedes del exterior con 3,409  arribos (equivalente al 18.1 % de los arribos del exterior), le sigue Bolivia  con  2,141  arribos (11.4 %) y Alemania con 1,504 (8.0 %) entre las principales.</v>
      </c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32"/>
    </row>
    <row r="37" spans="2:15" x14ac:dyDescent="0.25">
      <c r="B37" s="31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32"/>
    </row>
    <row r="38" spans="2:15" x14ac:dyDescent="0.25">
      <c r="B38" s="31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32"/>
    </row>
    <row r="39" spans="2:15" x14ac:dyDescent="0.25">
      <c r="B39" s="31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32"/>
    </row>
    <row r="40" spans="2:15" ht="15" customHeight="1" x14ac:dyDescent="0.25">
      <c r="B40" s="31"/>
      <c r="D40" s="166" t="s">
        <v>28</v>
      </c>
      <c r="E40" s="166"/>
      <c r="F40" s="166"/>
      <c r="G40" s="166"/>
      <c r="H40" s="166"/>
      <c r="I40" s="33"/>
      <c r="J40" s="176" t="s">
        <v>47</v>
      </c>
      <c r="K40" s="176"/>
      <c r="L40" s="176"/>
      <c r="M40" s="176"/>
      <c r="N40" s="33"/>
      <c r="O40" s="32"/>
    </row>
    <row r="41" spans="2:15" x14ac:dyDescent="0.25">
      <c r="B41" s="31"/>
      <c r="D41" s="166"/>
      <c r="E41" s="166"/>
      <c r="F41" s="166"/>
      <c r="G41" s="166"/>
      <c r="H41" s="166"/>
      <c r="I41" s="33"/>
      <c r="J41" s="176"/>
      <c r="K41" s="176"/>
      <c r="L41" s="176"/>
      <c r="M41" s="176"/>
      <c r="N41" s="33"/>
      <c r="O41" s="32"/>
    </row>
    <row r="42" spans="2:15" x14ac:dyDescent="0.25">
      <c r="B42" s="31"/>
      <c r="C42" s="146">
        <f>+G26-E54</f>
        <v>0</v>
      </c>
      <c r="D42" s="20" t="s">
        <v>4</v>
      </c>
      <c r="E42" s="20" t="s">
        <v>14</v>
      </c>
      <c r="F42" s="20" t="s">
        <v>15</v>
      </c>
      <c r="G42" s="20" t="s">
        <v>16</v>
      </c>
      <c r="H42" s="20" t="s">
        <v>32</v>
      </c>
      <c r="I42" s="146">
        <f>+I26-K54</f>
        <v>0</v>
      </c>
      <c r="J42" s="20" t="s">
        <v>17</v>
      </c>
      <c r="K42" s="20" t="s">
        <v>14</v>
      </c>
      <c r="L42" s="20" t="s">
        <v>16</v>
      </c>
      <c r="M42" s="20" t="s">
        <v>32</v>
      </c>
      <c r="N42" s="33"/>
      <c r="O42" s="32"/>
    </row>
    <row r="43" spans="2:15" x14ac:dyDescent="0.25">
      <c r="B43" s="31"/>
      <c r="D43" s="22" t="s">
        <v>26</v>
      </c>
      <c r="E43" s="47">
        <v>131063</v>
      </c>
      <c r="F43" s="50">
        <f t="shared" ref="F43:F51" si="15">+E43/E$51</f>
        <v>0.2738500691609172</v>
      </c>
      <c r="G43" s="50">
        <f t="shared" ref="G43:G50" si="16">+E43/E$54</f>
        <v>0.16267497772051723</v>
      </c>
      <c r="H43" s="52">
        <v>1.7049999999999998</v>
      </c>
      <c r="I43" s="33"/>
      <c r="J43" s="22" t="s">
        <v>34</v>
      </c>
      <c r="K43" s="47">
        <v>3409</v>
      </c>
      <c r="L43" s="50">
        <f t="shared" ref="L43:L54" si="17">+K43/K$54</f>
        <v>0.1810216652506372</v>
      </c>
      <c r="M43" s="52">
        <v>1.7858333333333336</v>
      </c>
      <c r="N43" s="33"/>
      <c r="O43" s="32"/>
    </row>
    <row r="44" spans="2:15" x14ac:dyDescent="0.25">
      <c r="B44" s="31"/>
      <c r="D44" s="22" t="s">
        <v>18</v>
      </c>
      <c r="E44" s="47">
        <v>90999</v>
      </c>
      <c r="F44" s="50">
        <f t="shared" si="15"/>
        <v>0.19013819646715169</v>
      </c>
      <c r="G44" s="50">
        <f t="shared" si="16"/>
        <v>0.11294766866002874</v>
      </c>
      <c r="H44" s="52">
        <v>1.3366666666666669</v>
      </c>
      <c r="I44" s="33"/>
      <c r="J44" s="22" t="s">
        <v>39</v>
      </c>
      <c r="K44" s="47">
        <v>2141</v>
      </c>
      <c r="L44" s="50">
        <f t="shared" si="17"/>
        <v>0.11368946474086661</v>
      </c>
      <c r="M44" s="52">
        <v>2.0349999999999997</v>
      </c>
      <c r="N44" s="33"/>
      <c r="O44" s="32"/>
    </row>
    <row r="45" spans="2:15" x14ac:dyDescent="0.25">
      <c r="B45" s="31"/>
      <c r="D45" s="22" t="s">
        <v>22</v>
      </c>
      <c r="E45" s="47">
        <v>85112</v>
      </c>
      <c r="F45" s="50">
        <f t="shared" si="15"/>
        <v>0.17783758258565716</v>
      </c>
      <c r="G45" s="50">
        <f t="shared" si="16"/>
        <v>0.1056407430300593</v>
      </c>
      <c r="H45" s="52">
        <v>1.3016666666666667</v>
      </c>
      <c r="I45" s="33"/>
      <c r="J45" s="22" t="s">
        <v>20</v>
      </c>
      <c r="K45" s="47">
        <v>1504</v>
      </c>
      <c r="L45" s="50">
        <f t="shared" si="17"/>
        <v>7.9864061172472384E-2</v>
      </c>
      <c r="M45" s="52">
        <v>1.3816666666666668</v>
      </c>
      <c r="N45" s="33"/>
      <c r="O45" s="32"/>
    </row>
    <row r="46" spans="2:15" x14ac:dyDescent="0.25">
      <c r="B46" s="31"/>
      <c r="D46" s="22" t="s">
        <v>27</v>
      </c>
      <c r="E46" s="47">
        <v>61151</v>
      </c>
      <c r="F46" s="50">
        <f t="shared" si="15"/>
        <v>0.12777218268511514</v>
      </c>
      <c r="G46" s="50">
        <f t="shared" si="16"/>
        <v>7.5900426226985104E-2</v>
      </c>
      <c r="H46" s="52">
        <v>1.345</v>
      </c>
      <c r="I46" s="33"/>
      <c r="J46" s="22" t="s">
        <v>117</v>
      </c>
      <c r="K46" s="47">
        <v>1433</v>
      </c>
      <c r="L46" s="50">
        <f t="shared" si="17"/>
        <v>7.6093882752761258E-2</v>
      </c>
      <c r="M46" s="52">
        <v>1.3074999999999999</v>
      </c>
      <c r="N46" s="33"/>
      <c r="O46" s="32"/>
    </row>
    <row r="47" spans="2:15" x14ac:dyDescent="0.25">
      <c r="B47" s="31"/>
      <c r="D47" s="22" t="s">
        <v>1</v>
      </c>
      <c r="E47" s="47">
        <v>35887</v>
      </c>
      <c r="F47" s="50">
        <f t="shared" si="15"/>
        <v>7.4984224624629642E-2</v>
      </c>
      <c r="G47" s="50">
        <f t="shared" si="16"/>
        <v>4.454282997837835E-2</v>
      </c>
      <c r="H47" s="52">
        <v>1.2141666666666666</v>
      </c>
      <c r="I47" s="33"/>
      <c r="J47" s="22" t="s">
        <v>19</v>
      </c>
      <c r="K47" s="47">
        <v>1281</v>
      </c>
      <c r="L47" s="50">
        <f t="shared" si="17"/>
        <v>6.8022514868309264E-2</v>
      </c>
      <c r="M47" s="52">
        <v>1.4491666666666667</v>
      </c>
      <c r="N47" s="33"/>
      <c r="O47" s="32"/>
    </row>
    <row r="48" spans="2:15" x14ac:dyDescent="0.25">
      <c r="B48" s="31"/>
      <c r="D48" s="22" t="s">
        <v>23</v>
      </c>
      <c r="E48" s="47">
        <v>22648</v>
      </c>
      <c r="F48" s="50">
        <f t="shared" si="15"/>
        <v>4.7321947203684128E-2</v>
      </c>
      <c r="G48" s="50">
        <f t="shared" si="16"/>
        <v>2.8110625389425499E-2</v>
      </c>
      <c r="H48" s="52">
        <v>1.335</v>
      </c>
      <c r="I48" s="33"/>
      <c r="J48" s="22" t="s">
        <v>37</v>
      </c>
      <c r="K48" s="47">
        <v>1116</v>
      </c>
      <c r="L48" s="50">
        <f t="shared" si="17"/>
        <v>5.9260832625318609E-2</v>
      </c>
      <c r="M48" s="52">
        <v>1.7158333333333333</v>
      </c>
      <c r="N48" s="33"/>
      <c r="O48" s="32"/>
    </row>
    <row r="49" spans="2:15" x14ac:dyDescent="0.25">
      <c r="B49" s="31"/>
      <c r="D49" s="22" t="s">
        <v>2</v>
      </c>
      <c r="E49" s="47">
        <v>14248</v>
      </c>
      <c r="F49" s="50">
        <f t="shared" si="15"/>
        <v>2.9770536195606295E-2</v>
      </c>
      <c r="G49" s="50">
        <f t="shared" si="16"/>
        <v>1.7684572171871006E-2</v>
      </c>
      <c r="H49" s="52">
        <v>1.3258333333333334</v>
      </c>
      <c r="I49" s="33"/>
      <c r="J49" s="22" t="s">
        <v>35</v>
      </c>
      <c r="K49" s="47">
        <v>1115</v>
      </c>
      <c r="L49" s="50">
        <f>+K49/K$54</f>
        <v>5.9207731520815633E-2</v>
      </c>
      <c r="M49" s="52">
        <v>1.9325000000000001</v>
      </c>
      <c r="N49" s="33"/>
      <c r="O49" s="32"/>
    </row>
    <row r="50" spans="2:15" x14ac:dyDescent="0.25">
      <c r="B50" s="31"/>
      <c r="D50" s="22" t="s">
        <v>3</v>
      </c>
      <c r="E50" s="47">
        <f>37447+39</f>
        <v>37486</v>
      </c>
      <c r="F50" s="50">
        <f t="shared" si="15"/>
        <v>7.832526107723875E-2</v>
      </c>
      <c r="G50" s="50">
        <f t="shared" si="16"/>
        <v>4.6527503680148546E-2</v>
      </c>
      <c r="H50" s="52">
        <v>1.569558823529412</v>
      </c>
      <c r="I50" s="33"/>
      <c r="J50" s="22" t="s">
        <v>25</v>
      </c>
      <c r="K50" s="47">
        <v>965</v>
      </c>
      <c r="L50" s="50">
        <f>+K50/K$54</f>
        <v>5.1242565845369584E-2</v>
      </c>
      <c r="M50" s="52">
        <v>1.4733333333333336</v>
      </c>
      <c r="N50" s="33"/>
      <c r="O50" s="32"/>
    </row>
    <row r="51" spans="2:15" x14ac:dyDescent="0.25">
      <c r="B51" s="31"/>
      <c r="D51" s="48" t="s">
        <v>29</v>
      </c>
      <c r="E51" s="49">
        <f>SUM(E43:E50)</f>
        <v>478594</v>
      </c>
      <c r="F51" s="51">
        <f t="shared" si="15"/>
        <v>1</v>
      </c>
      <c r="G51" s="50"/>
      <c r="I51" s="33"/>
      <c r="J51" s="22" t="s">
        <v>38</v>
      </c>
      <c r="K51" s="47">
        <v>890</v>
      </c>
      <c r="L51" s="50">
        <f t="shared" si="17"/>
        <v>4.7259983007646562E-2</v>
      </c>
      <c r="M51" s="52">
        <v>2.02</v>
      </c>
      <c r="N51" s="33"/>
      <c r="O51" s="32"/>
    </row>
    <row r="52" spans="2:15" x14ac:dyDescent="0.25">
      <c r="B52" s="31"/>
      <c r="D52" s="53" t="s">
        <v>30</v>
      </c>
      <c r="E52" s="39"/>
      <c r="F52" s="22"/>
      <c r="G52" s="50"/>
      <c r="I52" s="33"/>
      <c r="J52" s="22" t="s">
        <v>40</v>
      </c>
      <c r="K52" s="47">
        <v>769</v>
      </c>
      <c r="L52" s="50">
        <f t="shared" si="17"/>
        <v>4.0834749362786749E-2</v>
      </c>
      <c r="M52" s="52">
        <v>1.7683333333333333</v>
      </c>
      <c r="N52" s="33"/>
      <c r="O52" s="32"/>
    </row>
    <row r="53" spans="2:15" x14ac:dyDescent="0.25">
      <c r="B53" s="31"/>
      <c r="D53" s="22" t="s">
        <v>114</v>
      </c>
      <c r="E53" s="47">
        <v>327080</v>
      </c>
      <c r="F53" s="22"/>
      <c r="G53" s="50">
        <f>+E53/E$54</f>
        <v>0.40597065314258618</v>
      </c>
      <c r="H53" s="52">
        <v>1.1783333333333332</v>
      </c>
      <c r="I53" s="33"/>
      <c r="J53" s="22" t="s">
        <v>3</v>
      </c>
      <c r="K53" s="47">
        <f>4163+46</f>
        <v>4209</v>
      </c>
      <c r="L53" s="50">
        <f t="shared" si="17"/>
        <v>0.22350254885301615</v>
      </c>
      <c r="M53" s="52">
        <v>1.7868367659276749</v>
      </c>
      <c r="N53" s="33"/>
      <c r="O53" s="32"/>
    </row>
    <row r="54" spans="2:15" x14ac:dyDescent="0.25">
      <c r="B54" s="31"/>
      <c r="D54" s="48" t="s">
        <v>9</v>
      </c>
      <c r="E54" s="49">
        <f>+E53+E51</f>
        <v>805674</v>
      </c>
      <c r="F54" s="48"/>
      <c r="G54" s="51">
        <f>+E54/E$54</f>
        <v>1</v>
      </c>
      <c r="H54" s="99">
        <v>1.496966666666665</v>
      </c>
      <c r="I54" s="33"/>
      <c r="J54" s="48" t="s">
        <v>9</v>
      </c>
      <c r="K54" s="49">
        <f>SUM(K43:K53)</f>
        <v>18832</v>
      </c>
      <c r="L54" s="51">
        <f t="shared" si="17"/>
        <v>1</v>
      </c>
      <c r="M54" s="99">
        <v>1.8215594059405948</v>
      </c>
      <c r="N54" s="33"/>
      <c r="O54" s="32"/>
    </row>
    <row r="55" spans="2:15" x14ac:dyDescent="0.25">
      <c r="B55" s="31"/>
      <c r="D55" s="53" t="s">
        <v>31</v>
      </c>
      <c r="E55" s="33"/>
      <c r="F55" s="33"/>
      <c r="G55" s="33"/>
      <c r="I55" s="33"/>
      <c r="J55" s="33"/>
      <c r="K55" s="33"/>
      <c r="L55" s="33"/>
      <c r="M55" s="33"/>
      <c r="N55" s="33"/>
      <c r="O55" s="32"/>
    </row>
    <row r="56" spans="2:15" x14ac:dyDescent="0.25">
      <c r="B56" s="31"/>
      <c r="C56" s="33"/>
      <c r="D56" s="168" t="s">
        <v>33</v>
      </c>
      <c r="E56" s="168"/>
      <c r="F56" s="168"/>
      <c r="G56" s="168"/>
      <c r="H56" s="168"/>
      <c r="I56" s="168"/>
      <c r="J56" s="168"/>
      <c r="K56" s="168"/>
      <c r="L56" s="168"/>
      <c r="M56" s="33"/>
      <c r="N56" s="33"/>
      <c r="O56" s="32"/>
    </row>
    <row r="57" spans="2:15" x14ac:dyDescent="0.25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  <row r="60" spans="2:15" x14ac:dyDescent="0.25">
      <c r="B60" s="40" t="s">
        <v>66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2:15" x14ac:dyDescent="0.25">
      <c r="B61" s="74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2"/>
    </row>
    <row r="62" spans="2:15" x14ac:dyDescent="0.25">
      <c r="B62" s="31"/>
      <c r="E62" s="166" t="s">
        <v>61</v>
      </c>
      <c r="F62" s="166"/>
      <c r="G62" s="166"/>
      <c r="H62" s="166"/>
      <c r="I62" s="166"/>
      <c r="J62" s="166"/>
      <c r="K62" s="166"/>
      <c r="N62" s="33"/>
      <c r="O62" s="32"/>
    </row>
    <row r="63" spans="2:15" x14ac:dyDescent="0.25">
      <c r="B63" s="31"/>
      <c r="E63" s="20" t="s">
        <v>62</v>
      </c>
      <c r="F63" s="20" t="s">
        <v>53</v>
      </c>
      <c r="G63" s="20" t="s">
        <v>56</v>
      </c>
      <c r="H63" s="20" t="s">
        <v>54</v>
      </c>
      <c r="I63" s="20" t="s">
        <v>56</v>
      </c>
      <c r="J63" s="65" t="s">
        <v>55</v>
      </c>
      <c r="K63" s="20" t="s">
        <v>56</v>
      </c>
      <c r="N63" s="33"/>
      <c r="O63" s="32"/>
    </row>
    <row r="64" spans="2:15" x14ac:dyDescent="0.25">
      <c r="B64" s="31"/>
      <c r="E64" s="71" t="s">
        <v>60</v>
      </c>
      <c r="F64" s="66">
        <f>SUM(F65:F70)</f>
        <v>211</v>
      </c>
      <c r="G64" s="72">
        <f>+F64/F72</f>
        <v>0.28904109589041094</v>
      </c>
      <c r="H64" s="66">
        <f>SUM(H65:H70)</f>
        <v>4900</v>
      </c>
      <c r="I64" s="72">
        <f>+H64/H72</f>
        <v>0.50277036733018676</v>
      </c>
      <c r="J64" s="66">
        <f>SUM(J65:J70)</f>
        <v>8130</v>
      </c>
      <c r="K64" s="72">
        <f>+J64/J72</f>
        <v>0.5155685205149344</v>
      </c>
      <c r="N64" s="33"/>
      <c r="O64" s="32"/>
    </row>
    <row r="65" spans="2:15" x14ac:dyDescent="0.25">
      <c r="B65" s="31"/>
      <c r="E65" s="22" t="s">
        <v>48</v>
      </c>
      <c r="F65" s="47">
        <v>25</v>
      </c>
      <c r="G65" s="68">
        <f t="shared" ref="G65:G70" si="18">+F65/F$64</f>
        <v>0.11848341232227488</v>
      </c>
      <c r="H65" s="47">
        <v>487</v>
      </c>
      <c r="I65" s="68">
        <f t="shared" ref="I65:I70" si="19">+H65/H$64</f>
        <v>9.9387755102040815E-2</v>
      </c>
      <c r="J65" s="47">
        <v>817</v>
      </c>
      <c r="K65" s="68">
        <f t="shared" ref="K65:K70" si="20">+J65/J$64</f>
        <v>0.1004920049200492</v>
      </c>
      <c r="N65" s="33"/>
      <c r="O65" s="32"/>
    </row>
    <row r="66" spans="2:15" x14ac:dyDescent="0.25">
      <c r="B66" s="31"/>
      <c r="E66" s="22" t="s">
        <v>49</v>
      </c>
      <c r="F66" s="47">
        <v>107</v>
      </c>
      <c r="G66" s="63">
        <f t="shared" si="18"/>
        <v>0.50710900473933651</v>
      </c>
      <c r="H66" s="47">
        <v>2376</v>
      </c>
      <c r="I66" s="63">
        <f t="shared" si="19"/>
        <v>0.48489795918367345</v>
      </c>
      <c r="J66" s="47">
        <v>3742</v>
      </c>
      <c r="K66" s="63">
        <f t="shared" si="20"/>
        <v>0.46027060270602704</v>
      </c>
      <c r="M66" s="21"/>
      <c r="N66" s="33"/>
      <c r="O66" s="32"/>
    </row>
    <row r="67" spans="2:15" x14ac:dyDescent="0.25">
      <c r="B67" s="31"/>
      <c r="E67" s="22" t="s">
        <v>50</v>
      </c>
      <c r="F67" s="47">
        <v>75</v>
      </c>
      <c r="G67" s="63">
        <f t="shared" si="18"/>
        <v>0.35545023696682465</v>
      </c>
      <c r="H67" s="47">
        <v>1823</v>
      </c>
      <c r="I67" s="63">
        <f t="shared" si="19"/>
        <v>0.37204081632653063</v>
      </c>
      <c r="J67" s="47">
        <v>3170</v>
      </c>
      <c r="K67" s="63">
        <f t="shared" si="20"/>
        <v>0.38991389913899138</v>
      </c>
      <c r="N67" s="33"/>
      <c r="O67" s="32"/>
    </row>
    <row r="68" spans="2:15" x14ac:dyDescent="0.25">
      <c r="B68" s="31"/>
      <c r="E68" s="22" t="s">
        <v>51</v>
      </c>
      <c r="F68" s="47">
        <v>4</v>
      </c>
      <c r="G68" s="63">
        <f t="shared" si="18"/>
        <v>1.8957345971563982E-2</v>
      </c>
      <c r="H68" s="47">
        <v>214</v>
      </c>
      <c r="I68" s="63">
        <f t="shared" si="19"/>
        <v>4.3673469387755105E-2</v>
      </c>
      <c r="J68" s="47">
        <v>401</v>
      </c>
      <c r="K68" s="63">
        <f t="shared" si="20"/>
        <v>4.9323493234932347E-2</v>
      </c>
      <c r="N68" s="33"/>
      <c r="O68" s="32"/>
    </row>
    <row r="69" spans="2:15" x14ac:dyDescent="0.25">
      <c r="B69" s="31"/>
      <c r="E69" s="22" t="s">
        <v>52</v>
      </c>
      <c r="F69" s="47">
        <v>0</v>
      </c>
      <c r="G69" s="63">
        <f t="shared" si="18"/>
        <v>0</v>
      </c>
      <c r="H69" s="47">
        <v>0</v>
      </c>
      <c r="I69" s="63">
        <f t="shared" si="19"/>
        <v>0</v>
      </c>
      <c r="J69" s="47">
        <v>0</v>
      </c>
      <c r="K69" s="63">
        <f t="shared" si="20"/>
        <v>0</v>
      </c>
      <c r="N69" s="33"/>
      <c r="O69" s="32"/>
    </row>
    <row r="70" spans="2:15" x14ac:dyDescent="0.25">
      <c r="B70" s="31"/>
      <c r="E70" s="22" t="s">
        <v>63</v>
      </c>
      <c r="F70" s="47">
        <v>0</v>
      </c>
      <c r="G70" s="63">
        <f t="shared" si="18"/>
        <v>0</v>
      </c>
      <c r="H70" s="47">
        <v>0</v>
      </c>
      <c r="I70" s="63">
        <f t="shared" si="19"/>
        <v>0</v>
      </c>
      <c r="J70" s="47">
        <v>0</v>
      </c>
      <c r="K70" s="63">
        <f t="shared" si="20"/>
        <v>0</v>
      </c>
      <c r="N70" s="33"/>
      <c r="O70" s="32"/>
    </row>
    <row r="71" spans="2:15" ht="15.75" thickBot="1" x14ac:dyDescent="0.3">
      <c r="B71" s="31"/>
      <c r="E71" s="69" t="s">
        <v>58</v>
      </c>
      <c r="F71" s="70">
        <v>519</v>
      </c>
      <c r="G71" s="73">
        <f>+F71/F72</f>
        <v>0.71095890410958906</v>
      </c>
      <c r="H71" s="70">
        <v>4846</v>
      </c>
      <c r="I71" s="73">
        <f>+H71/H72</f>
        <v>0.49722963266981324</v>
      </c>
      <c r="J71" s="70">
        <v>7639</v>
      </c>
      <c r="K71" s="73">
        <f>+J71/J72</f>
        <v>0.48443147948506565</v>
      </c>
      <c r="N71" s="33"/>
      <c r="O71" s="32"/>
    </row>
    <row r="72" spans="2:15" ht="15.75" thickTop="1" x14ac:dyDescent="0.25">
      <c r="B72" s="31"/>
      <c r="E72" s="71" t="s">
        <v>59</v>
      </c>
      <c r="F72" s="66">
        <f>+F71+F64</f>
        <v>730</v>
      </c>
      <c r="G72" s="67"/>
      <c r="H72" s="66">
        <f>+H71+H64</f>
        <v>9746</v>
      </c>
      <c r="I72" s="67"/>
      <c r="J72" s="66">
        <f>+J71+J64</f>
        <v>15769</v>
      </c>
      <c r="K72" s="67"/>
      <c r="N72" s="33"/>
      <c r="O72" s="32"/>
    </row>
    <row r="73" spans="2:15" x14ac:dyDescent="0.25">
      <c r="B73" s="31"/>
      <c r="E73" s="181" t="s">
        <v>65</v>
      </c>
      <c r="F73" s="181"/>
      <c r="G73" s="181"/>
      <c r="H73" s="181"/>
      <c r="I73" s="181"/>
      <c r="J73" s="181"/>
      <c r="K73" s="181"/>
      <c r="N73" s="33"/>
      <c r="O73" s="32"/>
    </row>
    <row r="74" spans="2:15" x14ac:dyDescent="0.25">
      <c r="B74" s="31"/>
      <c r="E74" s="181"/>
      <c r="F74" s="181"/>
      <c r="G74" s="181"/>
      <c r="H74" s="181"/>
      <c r="I74" s="181"/>
      <c r="J74" s="181"/>
      <c r="K74" s="181"/>
      <c r="N74" s="33"/>
      <c r="O74" s="32"/>
    </row>
    <row r="75" spans="2:15" x14ac:dyDescent="0.25">
      <c r="B75" s="31"/>
      <c r="E75" s="77" t="s">
        <v>64</v>
      </c>
      <c r="F75" s="53"/>
      <c r="G75" s="53"/>
      <c r="H75" s="53"/>
      <c r="I75" s="53"/>
      <c r="J75" s="53"/>
      <c r="N75" s="33"/>
      <c r="O75" s="32"/>
    </row>
    <row r="76" spans="2:15" x14ac:dyDescent="0.25">
      <c r="B76" s="31"/>
      <c r="E76" s="75" t="s">
        <v>57</v>
      </c>
      <c r="F76" s="75"/>
      <c r="G76" s="75"/>
      <c r="H76" s="75"/>
      <c r="I76" s="75"/>
      <c r="J76" s="75"/>
      <c r="K76" s="76"/>
      <c r="N76" s="33"/>
      <c r="O76" s="32"/>
    </row>
    <row r="77" spans="2:15" x14ac:dyDescent="0.25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</row>
    <row r="81" spans="10:10" x14ac:dyDescent="0.25">
      <c r="J81" s="64"/>
    </row>
  </sheetData>
  <mergeCells count="13">
    <mergeCell ref="E73:K74"/>
    <mergeCell ref="E62:K62"/>
    <mergeCell ref="B1:O2"/>
    <mergeCell ref="D40:H41"/>
    <mergeCell ref="D56:L56"/>
    <mergeCell ref="J40:M41"/>
    <mergeCell ref="F10:L10"/>
    <mergeCell ref="C27:D30"/>
    <mergeCell ref="F27:L27"/>
    <mergeCell ref="F31:L31"/>
    <mergeCell ref="C7:N8"/>
    <mergeCell ref="C36:N38"/>
    <mergeCell ref="M18:N22"/>
  </mergeCells>
  <pageMargins left="0.7" right="0.7" top="0.75" bottom="0.75" header="0.3" footer="0.3"/>
  <pageSetup scale="36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215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3" width="11.7109375" style="6" customWidth="1"/>
    <col min="4" max="4" width="11.85546875" style="6" customWidth="1"/>
    <col min="5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86" t="s">
        <v>142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2:15" ht="15" customHeight="1" x14ac:dyDescent="0.25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2:15" x14ac:dyDescent="0.25">
      <c r="B3" s="8" t="str">
        <f>+B6</f>
        <v>1. Arribo de vivistantes a establecimientos de hospedaje*</v>
      </c>
      <c r="C3" s="22"/>
      <c r="D3" s="22"/>
      <c r="E3" s="22"/>
      <c r="F3" s="22"/>
      <c r="G3" s="22"/>
      <c r="H3" s="8"/>
      <c r="I3" s="23"/>
      <c r="J3" s="23" t="str">
        <f>+B60</f>
        <v>3. Establecimientos de Hospedaje Colectivo, según categoría, 2017</v>
      </c>
      <c r="K3" s="23"/>
      <c r="L3" s="23"/>
      <c r="M3" s="8"/>
      <c r="N3" s="24"/>
      <c r="O3" s="24"/>
    </row>
    <row r="4" spans="2:15" x14ac:dyDescent="0.25">
      <c r="B4" s="8" t="str">
        <f>+B35</f>
        <v>2. Arribo de vivistantes a establecimientos de hospedaje*</v>
      </c>
      <c r="C4" s="22"/>
      <c r="D4" s="22"/>
      <c r="E4" s="22"/>
      <c r="F4" s="22"/>
      <c r="G4" s="22"/>
      <c r="H4" s="8"/>
      <c r="I4" s="23"/>
      <c r="J4" s="23"/>
      <c r="K4" s="23"/>
      <c r="L4" s="23"/>
      <c r="M4" s="8"/>
      <c r="N4" s="24"/>
      <c r="O4" s="24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40" t="s">
        <v>95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2:15" ht="15" customHeight="1" x14ac:dyDescent="0.25">
      <c r="B7" s="31"/>
      <c r="C7" s="169" t="str">
        <f>+CONCATENATE("En los últimos 10 años el turismo de la región ha mostrado un importante crecimiento, es así, que en el año 2007 registró ",FIXED(K16,1)," arribos de turistas nacionales y extranjeros, mientras que el 2017 los  arribos de turistas extranjeros y nacionales sumaron ",FIXED(K26,1), ", representando un  crecimiento promedio anual de ",FIXED(M26*100,1),"%   en el periodo 2006 – 2016.")</f>
        <v>En los últimos 10 años el turismo de la región ha mostrado un importante crecimiento, es así, que en el año 2007 registró 915,688.0 arribos de turistas nacionales y extranjeros, mientras que el 2017 los  arribos de turistas extranjeros y nacionales sumaron 1,850,282.0, representando un  crecimiento promedio anual de 7.3%   en el periodo 2006 – 2016.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32"/>
    </row>
    <row r="8" spans="2:15" x14ac:dyDescent="0.25">
      <c r="B8" s="31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32"/>
    </row>
    <row r="9" spans="2:15" ht="15" customHeight="1" x14ac:dyDescent="0.25">
      <c r="B9" s="3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</row>
    <row r="10" spans="2:15" x14ac:dyDescent="0.25">
      <c r="B10" s="31"/>
      <c r="C10" s="33"/>
      <c r="D10" s="33"/>
      <c r="E10" s="33"/>
      <c r="F10" s="170" t="s">
        <v>96</v>
      </c>
      <c r="G10" s="170"/>
      <c r="H10" s="170"/>
      <c r="I10" s="170"/>
      <c r="J10" s="170"/>
      <c r="K10" s="170"/>
      <c r="L10" s="170"/>
      <c r="M10" s="33"/>
      <c r="N10" s="33"/>
      <c r="O10" s="32"/>
    </row>
    <row r="11" spans="2:15" x14ac:dyDescent="0.25">
      <c r="B11" s="31"/>
      <c r="C11" s="33"/>
      <c r="D11" s="33"/>
      <c r="E11" s="33"/>
      <c r="F11" s="18" t="s">
        <v>5</v>
      </c>
      <c r="G11" s="19" t="s">
        <v>6</v>
      </c>
      <c r="H11" s="18" t="s">
        <v>7</v>
      </c>
      <c r="I11" s="19" t="s">
        <v>8</v>
      </c>
      <c r="J11" s="18" t="s">
        <v>7</v>
      </c>
      <c r="K11" s="18" t="s">
        <v>9</v>
      </c>
      <c r="L11" s="18" t="s">
        <v>7</v>
      </c>
      <c r="M11" s="33"/>
      <c r="N11" s="33"/>
      <c r="O11" s="32"/>
    </row>
    <row r="12" spans="2:15" ht="15" customHeight="1" x14ac:dyDescent="0.25">
      <c r="B12" s="31"/>
      <c r="C12" s="33"/>
      <c r="D12" s="33"/>
      <c r="E12" s="33"/>
      <c r="F12" s="41">
        <v>2003</v>
      </c>
      <c r="G12" s="25">
        <v>538366</v>
      </c>
      <c r="H12" s="42"/>
      <c r="I12" s="25">
        <v>44140</v>
      </c>
      <c r="J12" s="42"/>
      <c r="K12" s="25">
        <f>+I12+G12</f>
        <v>582506</v>
      </c>
      <c r="L12" s="42"/>
      <c r="M12" s="33"/>
      <c r="N12" s="33"/>
      <c r="O12" s="32"/>
    </row>
    <row r="13" spans="2:15" x14ac:dyDescent="0.25">
      <c r="B13" s="31"/>
      <c r="C13" s="33"/>
      <c r="D13" s="33"/>
      <c r="E13" s="33"/>
      <c r="F13" s="41">
        <v>2004</v>
      </c>
      <c r="G13" s="25">
        <v>633365</v>
      </c>
      <c r="H13" s="43">
        <f>+G13/G12-1</f>
        <v>0.17645802298064894</v>
      </c>
      <c r="I13" s="25">
        <v>42176</v>
      </c>
      <c r="J13" s="43">
        <f>+I13/I12-1</f>
        <v>-4.4494789306751215E-2</v>
      </c>
      <c r="K13" s="25">
        <f>+I13+G13</f>
        <v>675541</v>
      </c>
      <c r="L13" s="43">
        <f>+K13/K12-1</f>
        <v>0.15971509306341902</v>
      </c>
      <c r="M13" s="33"/>
      <c r="N13" s="33"/>
      <c r="O13" s="32"/>
    </row>
    <row r="14" spans="2:15" x14ac:dyDescent="0.25">
      <c r="B14" s="31"/>
      <c r="C14" s="33"/>
      <c r="D14" s="33"/>
      <c r="E14" s="33"/>
      <c r="F14" s="41">
        <v>2005</v>
      </c>
      <c r="G14" s="25">
        <v>698856</v>
      </c>
      <c r="H14" s="43">
        <f t="shared" ref="H14:J26" si="0">+G14/G13-1</f>
        <v>0.10340167202166217</v>
      </c>
      <c r="I14" s="25">
        <v>34750</v>
      </c>
      <c r="J14" s="43">
        <f t="shared" si="0"/>
        <v>-0.17607169954476476</v>
      </c>
      <c r="K14" s="25">
        <f t="shared" ref="K14:K26" si="1">+I14+G14</f>
        <v>733606</v>
      </c>
      <c r="L14" s="43">
        <f t="shared" ref="L14:L26" si="2">+K14/K13-1</f>
        <v>8.5953332218177803E-2</v>
      </c>
      <c r="M14" s="33"/>
      <c r="N14" s="33"/>
      <c r="O14" s="32"/>
    </row>
    <row r="15" spans="2:15" x14ac:dyDescent="0.25">
      <c r="B15" s="31"/>
      <c r="C15" s="33"/>
      <c r="D15" s="33"/>
      <c r="E15" s="33"/>
      <c r="F15" s="41">
        <v>2006</v>
      </c>
      <c r="G15" s="25">
        <v>731360</v>
      </c>
      <c r="H15" s="43">
        <f t="shared" si="0"/>
        <v>4.651029682795893E-2</v>
      </c>
      <c r="I15" s="25">
        <v>29033</v>
      </c>
      <c r="J15" s="43">
        <f t="shared" si="0"/>
        <v>-0.16451798561151076</v>
      </c>
      <c r="K15" s="25">
        <f t="shared" si="1"/>
        <v>760393</v>
      </c>
      <c r="L15" s="43">
        <f t="shared" si="2"/>
        <v>3.6514150647622756E-2</v>
      </c>
      <c r="M15" s="33"/>
      <c r="N15" s="33"/>
      <c r="O15" s="32"/>
    </row>
    <row r="16" spans="2:15" x14ac:dyDescent="0.25">
      <c r="B16" s="31"/>
      <c r="C16" s="33"/>
      <c r="D16" s="33"/>
      <c r="E16" s="33"/>
      <c r="F16" s="41">
        <v>2007</v>
      </c>
      <c r="G16" s="25">
        <v>882071</v>
      </c>
      <c r="H16" s="43">
        <f t="shared" si="0"/>
        <v>0.20606951432946841</v>
      </c>
      <c r="I16" s="25">
        <v>33617</v>
      </c>
      <c r="J16" s="43">
        <f t="shared" si="0"/>
        <v>0.15788929838459675</v>
      </c>
      <c r="K16" s="25">
        <f t="shared" si="1"/>
        <v>915688</v>
      </c>
      <c r="L16" s="43">
        <f t="shared" si="2"/>
        <v>0.20422991795032308</v>
      </c>
      <c r="M16" s="33"/>
      <c r="N16" s="33"/>
      <c r="O16" s="32"/>
    </row>
    <row r="17" spans="2:15" x14ac:dyDescent="0.25">
      <c r="B17" s="31"/>
      <c r="C17" s="33"/>
      <c r="D17" s="33"/>
      <c r="E17" s="33"/>
      <c r="F17" s="41">
        <v>2008</v>
      </c>
      <c r="G17" s="25">
        <v>950643</v>
      </c>
      <c r="H17" s="43">
        <f t="shared" si="0"/>
        <v>7.7739773782382615E-2</v>
      </c>
      <c r="I17" s="25">
        <v>39327</v>
      </c>
      <c r="J17" s="43">
        <f t="shared" si="0"/>
        <v>0.16985453788261884</v>
      </c>
      <c r="K17" s="25">
        <f t="shared" si="1"/>
        <v>989970</v>
      </c>
      <c r="L17" s="43">
        <f t="shared" si="2"/>
        <v>8.1121517372729546E-2</v>
      </c>
      <c r="M17" s="33"/>
      <c r="N17" s="33"/>
      <c r="O17" s="32"/>
    </row>
    <row r="18" spans="2:15" ht="15" customHeight="1" x14ac:dyDescent="0.25">
      <c r="B18" s="31"/>
      <c r="C18" s="33"/>
      <c r="D18" s="33"/>
      <c r="E18" s="33"/>
      <c r="F18" s="41">
        <v>2009</v>
      </c>
      <c r="G18" s="25">
        <v>1074541</v>
      </c>
      <c r="H18" s="43">
        <f t="shared" si="0"/>
        <v>0.13033073404001283</v>
      </c>
      <c r="I18" s="25">
        <v>42707</v>
      </c>
      <c r="J18" s="43">
        <f t="shared" si="0"/>
        <v>8.5946042159330771E-2</v>
      </c>
      <c r="K18" s="25">
        <f t="shared" si="1"/>
        <v>1117248</v>
      </c>
      <c r="L18" s="43">
        <f t="shared" si="2"/>
        <v>0.12856753234946505</v>
      </c>
      <c r="M18" s="183" t="s">
        <v>10</v>
      </c>
      <c r="N18" s="184"/>
      <c r="O18" s="32"/>
    </row>
    <row r="19" spans="2:15" x14ac:dyDescent="0.25">
      <c r="B19" s="31"/>
      <c r="C19" s="33"/>
      <c r="D19" s="33"/>
      <c r="E19" s="33"/>
      <c r="F19" s="41">
        <v>2010</v>
      </c>
      <c r="G19" s="25">
        <v>1139223</v>
      </c>
      <c r="H19" s="43">
        <f t="shared" si="0"/>
        <v>6.0195004192487689E-2</v>
      </c>
      <c r="I19" s="25">
        <v>60340</v>
      </c>
      <c r="J19" s="43">
        <f t="shared" si="0"/>
        <v>0.41288313391247344</v>
      </c>
      <c r="K19" s="25">
        <f t="shared" si="1"/>
        <v>1199563</v>
      </c>
      <c r="L19" s="43">
        <f t="shared" si="2"/>
        <v>7.3676569570945816E-2</v>
      </c>
      <c r="M19" s="183"/>
      <c r="N19" s="184"/>
      <c r="O19" s="32"/>
    </row>
    <row r="20" spans="2:15" x14ac:dyDescent="0.25">
      <c r="B20" s="31"/>
      <c r="C20" s="33"/>
      <c r="D20" s="33"/>
      <c r="E20" s="33"/>
      <c r="F20" s="41">
        <v>2011</v>
      </c>
      <c r="G20" s="25">
        <v>1204660</v>
      </c>
      <c r="H20" s="43">
        <f t="shared" si="0"/>
        <v>5.7440027106194336E-2</v>
      </c>
      <c r="I20" s="25">
        <v>55742</v>
      </c>
      <c r="J20" s="43">
        <f t="shared" si="0"/>
        <v>-7.6201524693404021E-2</v>
      </c>
      <c r="K20" s="25">
        <f t="shared" si="1"/>
        <v>1260402</v>
      </c>
      <c r="L20" s="43">
        <f t="shared" si="2"/>
        <v>5.071763633923343E-2</v>
      </c>
      <c r="M20" s="183"/>
      <c r="N20" s="184"/>
      <c r="O20" s="32"/>
    </row>
    <row r="21" spans="2:15" x14ac:dyDescent="0.25">
      <c r="B21" s="31"/>
      <c r="C21" s="33"/>
      <c r="D21" s="33"/>
      <c r="E21" s="33"/>
      <c r="F21" s="41">
        <v>2012</v>
      </c>
      <c r="G21" s="25">
        <v>1329080</v>
      </c>
      <c r="H21" s="43">
        <f t="shared" si="0"/>
        <v>0.1032822539139675</v>
      </c>
      <c r="I21" s="25">
        <v>48539</v>
      </c>
      <c r="J21" s="43">
        <f t="shared" si="0"/>
        <v>-0.12922033655053644</v>
      </c>
      <c r="K21" s="25">
        <f t="shared" si="1"/>
        <v>1377619</v>
      </c>
      <c r="L21" s="43">
        <f t="shared" si="2"/>
        <v>9.2999693748502477E-2</v>
      </c>
      <c r="M21" s="183"/>
      <c r="N21" s="184"/>
      <c r="O21" s="32"/>
    </row>
    <row r="22" spans="2:15" ht="15" customHeight="1" x14ac:dyDescent="0.25">
      <c r="B22" s="31"/>
      <c r="C22" s="33"/>
      <c r="D22" s="33"/>
      <c r="E22" s="33"/>
      <c r="F22" s="41">
        <v>2013</v>
      </c>
      <c r="G22" s="25">
        <v>1805118</v>
      </c>
      <c r="H22" s="43">
        <f t="shared" si="0"/>
        <v>0.35817106569958157</v>
      </c>
      <c r="I22" s="25">
        <v>58145</v>
      </c>
      <c r="J22" s="43">
        <f t="shared" si="0"/>
        <v>0.19790271740250098</v>
      </c>
      <c r="K22" s="25">
        <f t="shared" si="1"/>
        <v>1863263</v>
      </c>
      <c r="L22" s="43">
        <f t="shared" si="2"/>
        <v>0.3525241739552083</v>
      </c>
      <c r="M22" s="183"/>
      <c r="N22" s="184"/>
      <c r="O22" s="32"/>
    </row>
    <row r="23" spans="2:15" x14ac:dyDescent="0.25">
      <c r="B23" s="31"/>
      <c r="C23" s="33"/>
      <c r="D23" s="33"/>
      <c r="E23" s="33"/>
      <c r="F23" s="41">
        <v>2014</v>
      </c>
      <c r="G23" s="25">
        <v>1870909</v>
      </c>
      <c r="H23" s="43">
        <f t="shared" si="0"/>
        <v>3.6446924799375946E-2</v>
      </c>
      <c r="I23" s="25">
        <v>54149</v>
      </c>
      <c r="J23" s="43">
        <f t="shared" si="0"/>
        <v>-6.8724739874451823E-2</v>
      </c>
      <c r="K23" s="25">
        <f t="shared" si="1"/>
        <v>1925058</v>
      </c>
      <c r="L23" s="43">
        <f t="shared" si="2"/>
        <v>3.3164936994938499E-2</v>
      </c>
      <c r="M23" s="21"/>
      <c r="N23" s="33"/>
      <c r="O23" s="32"/>
    </row>
    <row r="24" spans="2:15" x14ac:dyDescent="0.25">
      <c r="B24" s="31"/>
      <c r="C24" s="33"/>
      <c r="D24" s="33"/>
      <c r="E24" s="33"/>
      <c r="F24" s="41">
        <v>2015</v>
      </c>
      <c r="G24" s="25">
        <v>1938670</v>
      </c>
      <c r="H24" s="43">
        <f t="shared" si="0"/>
        <v>3.6218223334218758E-2</v>
      </c>
      <c r="I24" s="25">
        <v>58685</v>
      </c>
      <c r="J24" s="43">
        <f t="shared" si="0"/>
        <v>8.3768859997414458E-2</v>
      </c>
      <c r="K24" s="25">
        <f t="shared" si="1"/>
        <v>1997355</v>
      </c>
      <c r="L24" s="43">
        <f t="shared" si="2"/>
        <v>3.7555751566965778E-2</v>
      </c>
      <c r="M24" s="34"/>
      <c r="N24" s="33"/>
      <c r="O24" s="32"/>
    </row>
    <row r="25" spans="2:15" x14ac:dyDescent="0.25">
      <c r="B25" s="31"/>
      <c r="C25" s="33"/>
      <c r="D25" s="33"/>
      <c r="E25" s="33"/>
      <c r="F25" s="41">
        <v>2016</v>
      </c>
      <c r="G25" s="25">
        <v>1862649</v>
      </c>
      <c r="H25" s="43">
        <f t="shared" si="0"/>
        <v>-3.9212965589811577E-2</v>
      </c>
      <c r="I25" s="25">
        <v>64258</v>
      </c>
      <c r="J25" s="43">
        <f t="shared" si="0"/>
        <v>9.4964641731277055E-2</v>
      </c>
      <c r="K25" s="25">
        <f t="shared" si="1"/>
        <v>1926907</v>
      </c>
      <c r="L25" s="43">
        <f t="shared" si="2"/>
        <v>-3.5270645428579273E-2</v>
      </c>
      <c r="M25" s="33"/>
      <c r="N25" s="33"/>
      <c r="O25" s="32"/>
    </row>
    <row r="26" spans="2:15" x14ac:dyDescent="0.25">
      <c r="B26" s="31"/>
      <c r="C26" s="33"/>
      <c r="D26" s="33"/>
      <c r="E26" s="33"/>
      <c r="F26" s="41">
        <v>2017</v>
      </c>
      <c r="G26" s="25">
        <v>1798127</v>
      </c>
      <c r="H26" s="43">
        <f t="shared" si="0"/>
        <v>-3.4639913370688724E-2</v>
      </c>
      <c r="I26" s="25">
        <v>52155</v>
      </c>
      <c r="J26" s="43">
        <f t="shared" si="0"/>
        <v>-0.18835008870490832</v>
      </c>
      <c r="K26" s="25">
        <f t="shared" si="1"/>
        <v>1850282</v>
      </c>
      <c r="L26" s="43">
        <f t="shared" si="2"/>
        <v>-3.9765800840414145E-2</v>
      </c>
      <c r="M26" s="45">
        <f>+(K26/K16)^(1/10)-1</f>
        <v>7.2874788968350757E-2</v>
      </c>
      <c r="N26" s="33"/>
      <c r="O26" s="32"/>
    </row>
    <row r="27" spans="2:15" ht="15" customHeight="1" x14ac:dyDescent="0.25">
      <c r="B27" s="31"/>
      <c r="C27" s="182" t="s">
        <v>11</v>
      </c>
      <c r="D27" s="182"/>
      <c r="E27" s="33"/>
      <c r="F27" s="171" t="s">
        <v>12</v>
      </c>
      <c r="G27" s="171"/>
      <c r="H27" s="171"/>
      <c r="I27" s="171"/>
      <c r="J27" s="171"/>
      <c r="K27" s="171"/>
      <c r="L27" s="171"/>
      <c r="M27" s="33"/>
      <c r="N27" s="33"/>
      <c r="O27" s="32"/>
    </row>
    <row r="28" spans="2:15" x14ac:dyDescent="0.25">
      <c r="B28" s="31"/>
      <c r="C28" s="182"/>
      <c r="D28" s="182"/>
      <c r="E28" s="33"/>
      <c r="F28" s="44">
        <v>2007</v>
      </c>
      <c r="G28" s="26">
        <f>+G16/K16</f>
        <v>0.96328771371908339</v>
      </c>
      <c r="H28" s="27"/>
      <c r="I28" s="26">
        <f>+I16/K16</f>
        <v>3.6712286280916641E-2</v>
      </c>
      <c r="J28" s="27"/>
      <c r="K28" s="26">
        <f>+I28+G28</f>
        <v>1</v>
      </c>
      <c r="L28" s="27"/>
      <c r="M28" s="33"/>
      <c r="N28" s="33"/>
      <c r="O28" s="32"/>
    </row>
    <row r="29" spans="2:15" x14ac:dyDescent="0.25">
      <c r="B29" s="31"/>
      <c r="C29" s="182"/>
      <c r="D29" s="182"/>
      <c r="E29" s="33"/>
      <c r="F29" s="44">
        <v>2012</v>
      </c>
      <c r="G29" s="26">
        <f>+G21/K21</f>
        <v>0.96476602021313584</v>
      </c>
      <c r="H29" s="27"/>
      <c r="I29" s="26">
        <f>+I21/K21</f>
        <v>3.5233979786864149E-2</v>
      </c>
      <c r="J29" s="27"/>
      <c r="K29" s="26">
        <f>+I29+G29</f>
        <v>1</v>
      </c>
      <c r="L29" s="27"/>
      <c r="M29" s="33"/>
      <c r="N29" s="33"/>
      <c r="O29" s="32"/>
    </row>
    <row r="30" spans="2:15" x14ac:dyDescent="0.25">
      <c r="B30" s="31"/>
      <c r="C30" s="182"/>
      <c r="D30" s="182"/>
      <c r="E30" s="33"/>
      <c r="F30" s="44">
        <v>2017</v>
      </c>
      <c r="G30" s="26">
        <f>+G26/K26</f>
        <v>0.97181240481180708</v>
      </c>
      <c r="H30" s="27"/>
      <c r="I30" s="26">
        <f>+I26/K26</f>
        <v>2.8187595188192936E-2</v>
      </c>
      <c r="J30" s="27"/>
      <c r="K30" s="26">
        <f>+I30+G30</f>
        <v>1</v>
      </c>
      <c r="L30" s="27"/>
      <c r="M30" s="33"/>
      <c r="N30" s="33"/>
      <c r="O30" s="32"/>
    </row>
    <row r="31" spans="2:15" x14ac:dyDescent="0.25">
      <c r="B31" s="31"/>
      <c r="C31" s="33"/>
      <c r="D31" s="33"/>
      <c r="E31" s="33"/>
      <c r="F31" s="172" t="s">
        <v>13</v>
      </c>
      <c r="G31" s="172"/>
      <c r="H31" s="172"/>
      <c r="I31" s="172"/>
      <c r="J31" s="172"/>
      <c r="K31" s="172"/>
      <c r="L31" s="172"/>
      <c r="M31" s="33"/>
      <c r="N31" s="33"/>
      <c r="O31" s="32"/>
    </row>
    <row r="32" spans="2:15" ht="15" customHeight="1" x14ac:dyDescent="0.2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</row>
    <row r="33" spans="2:15" x14ac:dyDescent="0.25">
      <c r="B33" s="3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5" x14ac:dyDescent="0.2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2:15" x14ac:dyDescent="0.25">
      <c r="B35" s="40" t="s">
        <v>97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  <row r="36" spans="2:15" ht="15" customHeight="1" x14ac:dyDescent="0.25">
      <c r="B36" s="31"/>
      <c r="C36" s="169" t="str">
        <f>+CONCATENATE("Sin considerar a los residentes de esta región, entre las principales regiones de procedencia de los huespedes nacionales figuran ",D43," con ",FIXED(E43,0)," arribos en esta región (equivalente al ",FIXED(F43*100,1),"% de este total), ",D44," con ",FIXED(E44,0)," arribos (",FIXED(F44*100,1),"%)  y ",D45," con ",FIXED(E45,0)," arribos (",FIXED(F45*100,1)," %). En tanto  ",J43," es el principal lugar de procedencia de los huespedes del exterior con ",FIXED(K43,0),"  arribos (equivalente al ",FIXED(L43*100,1)," % de los arribos del exterior), le sigue ",J44,"  con  ",FIXED(K44,0),"  arribos (",FIXED(L44*100,1)," %) y ",J45," con ",FIXED(K45,0)," (",FIXED(L45*100,1)," %) entre las principales.")</f>
        <v>Sin considerar a los residentes de esta región, entre las principales regiones de procedencia de los huespedes nacionales figuran Lima Metropolitana Y Callao con 302,648 arribos en esta región (equivalente al 34.3% de este total), Lambayeque con 112,250 arribos (12.7%)  y Cajamarca con 96,274 arribos (10.9 %). En tanto  Estados Unidos (Usa) es el principal lugar de procedencia de los huespedes del exterior con 7,394  arribos (equivalente al 14.2 % de los arribos del exterior), le sigue Francia  con  4,550  arribos (8.7 %) y Espana con 3,882 (7.4 %) entre las principales.</v>
      </c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32"/>
    </row>
    <row r="37" spans="2:15" x14ac:dyDescent="0.25">
      <c r="B37" s="31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32"/>
    </row>
    <row r="38" spans="2:15" x14ac:dyDescent="0.25">
      <c r="B38" s="31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32"/>
    </row>
    <row r="39" spans="2:15" x14ac:dyDescent="0.25">
      <c r="B39" s="31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32"/>
    </row>
    <row r="40" spans="2:15" ht="15" customHeight="1" x14ac:dyDescent="0.25">
      <c r="B40" s="31"/>
      <c r="C40" s="28"/>
      <c r="D40" s="166" t="s">
        <v>28</v>
      </c>
      <c r="E40" s="166"/>
      <c r="F40" s="166"/>
      <c r="G40" s="166"/>
      <c r="H40" s="166"/>
      <c r="I40" s="33"/>
      <c r="J40" s="176" t="s">
        <v>47</v>
      </c>
      <c r="K40" s="176"/>
      <c r="L40" s="176"/>
      <c r="M40" s="176"/>
      <c r="N40" s="33"/>
      <c r="O40" s="32"/>
    </row>
    <row r="41" spans="2:15" x14ac:dyDescent="0.25">
      <c r="B41" s="31"/>
      <c r="C41" s="28"/>
      <c r="D41" s="166"/>
      <c r="E41" s="166"/>
      <c r="F41" s="166"/>
      <c r="G41" s="166"/>
      <c r="H41" s="166"/>
      <c r="I41" s="33"/>
      <c r="J41" s="176"/>
      <c r="K41" s="176"/>
      <c r="L41" s="176"/>
      <c r="M41" s="176"/>
      <c r="N41" s="33"/>
      <c r="O41" s="32"/>
    </row>
    <row r="42" spans="2:15" x14ac:dyDescent="0.25">
      <c r="B42" s="31"/>
      <c r="C42" s="146">
        <f>+G26-E54</f>
        <v>0</v>
      </c>
      <c r="D42" s="20" t="s">
        <v>4</v>
      </c>
      <c r="E42" s="20" t="s">
        <v>14</v>
      </c>
      <c r="F42" s="20" t="s">
        <v>15</v>
      </c>
      <c r="G42" s="20" t="s">
        <v>16</v>
      </c>
      <c r="H42" s="20" t="s">
        <v>32</v>
      </c>
      <c r="I42" s="146">
        <f>+I26-K54</f>
        <v>0</v>
      </c>
      <c r="J42" s="20" t="s">
        <v>17</v>
      </c>
      <c r="K42" s="20" t="s">
        <v>14</v>
      </c>
      <c r="L42" s="20" t="s">
        <v>16</v>
      </c>
      <c r="M42" s="20" t="s">
        <v>32</v>
      </c>
      <c r="N42" s="33"/>
      <c r="O42" s="32"/>
    </row>
    <row r="43" spans="2:15" x14ac:dyDescent="0.25">
      <c r="B43" s="31"/>
      <c r="C43" s="28"/>
      <c r="D43" s="22" t="s">
        <v>26</v>
      </c>
      <c r="E43" s="47">
        <v>302648</v>
      </c>
      <c r="F43" s="50">
        <f t="shared" ref="F43:F51" si="3">+E43/E$51</f>
        <v>0.34265192719631543</v>
      </c>
      <c r="G43" s="50">
        <f t="shared" ref="G43:G50" si="4">+E43/E$54</f>
        <v>0.16831291671834081</v>
      </c>
      <c r="H43" s="52">
        <v>1.4450000000000001</v>
      </c>
      <c r="I43" s="33"/>
      <c r="J43" s="22" t="s">
        <v>34</v>
      </c>
      <c r="K43" s="47">
        <v>7394</v>
      </c>
      <c r="L43" s="50">
        <f t="shared" ref="L43:L54" si="5">+K43/K$54</f>
        <v>0.14176972485859457</v>
      </c>
      <c r="M43" s="52">
        <v>2.3141666666666665</v>
      </c>
      <c r="N43" s="33"/>
      <c r="O43" s="32"/>
    </row>
    <row r="44" spans="2:15" x14ac:dyDescent="0.25">
      <c r="B44" s="31"/>
      <c r="C44" s="28"/>
      <c r="D44" s="22" t="s">
        <v>18</v>
      </c>
      <c r="E44" s="47">
        <v>112250</v>
      </c>
      <c r="F44" s="50">
        <f t="shared" si="3"/>
        <v>0.12708717330954247</v>
      </c>
      <c r="G44" s="50">
        <f t="shared" si="4"/>
        <v>6.2426068903920579E-2</v>
      </c>
      <c r="H44" s="52">
        <v>1.135</v>
      </c>
      <c r="I44" s="33"/>
      <c r="J44" s="22" t="s">
        <v>19</v>
      </c>
      <c r="K44" s="47">
        <v>4550</v>
      </c>
      <c r="L44" s="50">
        <f t="shared" si="5"/>
        <v>8.7239957818042377E-2</v>
      </c>
      <c r="M44" s="52">
        <v>1.6333333333333335</v>
      </c>
      <c r="N44" s="33"/>
      <c r="O44" s="32"/>
    </row>
    <row r="45" spans="2:15" x14ac:dyDescent="0.25">
      <c r="B45" s="31"/>
      <c r="C45" s="28"/>
      <c r="D45" s="22" t="s">
        <v>114</v>
      </c>
      <c r="E45" s="47">
        <v>96274</v>
      </c>
      <c r="F45" s="50">
        <f t="shared" si="3"/>
        <v>0.10899947013989213</v>
      </c>
      <c r="G45" s="50">
        <f t="shared" si="4"/>
        <v>5.3541268219653007E-2</v>
      </c>
      <c r="H45" s="52">
        <v>1.1425000000000003</v>
      </c>
      <c r="I45" s="33"/>
      <c r="J45" s="22" t="s">
        <v>35</v>
      </c>
      <c r="K45" s="47">
        <v>3882</v>
      </c>
      <c r="L45" s="50">
        <f t="shared" si="5"/>
        <v>7.4431981593327576E-2</v>
      </c>
      <c r="M45" s="52">
        <v>1.6133333333333333</v>
      </c>
      <c r="N45" s="33"/>
      <c r="O45" s="32"/>
    </row>
    <row r="46" spans="2:15" x14ac:dyDescent="0.25">
      <c r="B46" s="31"/>
      <c r="C46" s="28"/>
      <c r="D46" s="22" t="s">
        <v>27</v>
      </c>
      <c r="E46" s="47">
        <v>94835</v>
      </c>
      <c r="F46" s="50">
        <f t="shared" si="3"/>
        <v>0.10737026352615109</v>
      </c>
      <c r="G46" s="50">
        <f t="shared" si="4"/>
        <v>5.2740991042345732E-2</v>
      </c>
      <c r="H46" s="52">
        <v>1.4033333333333331</v>
      </c>
      <c r="I46" s="33"/>
      <c r="J46" s="22" t="s">
        <v>25</v>
      </c>
      <c r="K46" s="47">
        <v>3819</v>
      </c>
      <c r="L46" s="50">
        <f t="shared" si="5"/>
        <v>7.3224043715846995E-2</v>
      </c>
      <c r="M46" s="52">
        <v>1.7966666666666669</v>
      </c>
      <c r="N46" s="33"/>
      <c r="O46" s="32"/>
    </row>
    <row r="47" spans="2:15" x14ac:dyDescent="0.25">
      <c r="B47" s="31"/>
      <c r="C47" s="28"/>
      <c r="D47" s="22" t="s">
        <v>103</v>
      </c>
      <c r="E47" s="47">
        <v>83700</v>
      </c>
      <c r="F47" s="50">
        <f t="shared" si="3"/>
        <v>9.4763442369788009E-2</v>
      </c>
      <c r="G47" s="50">
        <f t="shared" si="4"/>
        <v>4.6548436233925634E-2</v>
      </c>
      <c r="H47" s="52">
        <v>1.1258333333333335</v>
      </c>
      <c r="I47" s="33"/>
      <c r="J47" s="22" t="s">
        <v>38</v>
      </c>
      <c r="K47" s="47">
        <v>3583</v>
      </c>
      <c r="L47" s="50">
        <f t="shared" si="5"/>
        <v>6.8699070079570518E-2</v>
      </c>
      <c r="M47" s="52">
        <v>1.9033333333333333</v>
      </c>
      <c r="N47" s="33"/>
      <c r="O47" s="32"/>
    </row>
    <row r="48" spans="2:15" x14ac:dyDescent="0.25">
      <c r="B48" s="31"/>
      <c r="C48" s="28"/>
      <c r="D48" s="22" t="s">
        <v>23</v>
      </c>
      <c r="E48" s="47">
        <v>77191</v>
      </c>
      <c r="F48" s="50">
        <f t="shared" si="3"/>
        <v>8.7394084587411061E-2</v>
      </c>
      <c r="G48" s="50">
        <f t="shared" si="4"/>
        <v>4.2928558438864443E-2</v>
      </c>
      <c r="H48" s="52">
        <v>1.1866666666666665</v>
      </c>
      <c r="I48" s="33"/>
      <c r="J48" s="22" t="s">
        <v>40</v>
      </c>
      <c r="K48" s="47">
        <v>3323</v>
      </c>
      <c r="L48" s="50">
        <f t="shared" si="5"/>
        <v>6.3713929632825239E-2</v>
      </c>
      <c r="M48" s="52">
        <v>2.5991666666666666</v>
      </c>
      <c r="N48" s="33"/>
      <c r="O48" s="32"/>
    </row>
    <row r="49" spans="2:15" x14ac:dyDescent="0.25">
      <c r="B49" s="31"/>
      <c r="C49" s="28"/>
      <c r="D49" s="22" t="s">
        <v>106</v>
      </c>
      <c r="E49" s="47">
        <v>27957</v>
      </c>
      <c r="F49" s="50">
        <f t="shared" si="3"/>
        <v>3.1652348367170409E-2</v>
      </c>
      <c r="G49" s="50">
        <f t="shared" si="4"/>
        <v>1.5547845063224121E-2</v>
      </c>
      <c r="H49" s="52">
        <v>1.1808333333333334</v>
      </c>
      <c r="I49" s="33"/>
      <c r="J49" s="22" t="s">
        <v>117</v>
      </c>
      <c r="K49" s="47">
        <v>3077</v>
      </c>
      <c r="L49" s="50">
        <f>+K49/K$54</f>
        <v>5.8997219825520086E-2</v>
      </c>
      <c r="M49" s="52">
        <v>1.4641666666666671</v>
      </c>
      <c r="N49" s="33"/>
      <c r="O49" s="32"/>
    </row>
    <row r="50" spans="2:15" x14ac:dyDescent="0.25">
      <c r="B50" s="31"/>
      <c r="C50" s="28"/>
      <c r="D50" s="22" t="s">
        <v>3</v>
      </c>
      <c r="E50" s="47">
        <f>88356+41</f>
        <v>88397</v>
      </c>
      <c r="F50" s="50">
        <f t="shared" si="3"/>
        <v>0.10008129050372939</v>
      </c>
      <c r="G50" s="50">
        <f t="shared" si="4"/>
        <v>4.9160598778617975E-2</v>
      </c>
      <c r="H50" s="52">
        <v>1.7059581105169339</v>
      </c>
      <c r="I50" s="33"/>
      <c r="J50" s="22" t="s">
        <v>105</v>
      </c>
      <c r="K50" s="47">
        <v>2965</v>
      </c>
      <c r="L50" s="50">
        <f>+K50/K$54</f>
        <v>5.6849774709999044E-2</v>
      </c>
      <c r="M50" s="52">
        <v>2.0158333333333331</v>
      </c>
      <c r="N50" s="33"/>
      <c r="O50" s="32"/>
    </row>
    <row r="51" spans="2:15" x14ac:dyDescent="0.25">
      <c r="B51" s="31"/>
      <c r="C51" s="28"/>
      <c r="D51" s="48" t="s">
        <v>29</v>
      </c>
      <c r="E51" s="49">
        <f>SUM(E43:E50)</f>
        <v>883252</v>
      </c>
      <c r="F51" s="51">
        <f t="shared" si="3"/>
        <v>1</v>
      </c>
      <c r="G51" s="50"/>
      <c r="H51" s="28"/>
      <c r="I51" s="33"/>
      <c r="J51" s="22" t="s">
        <v>20</v>
      </c>
      <c r="K51" s="47">
        <v>2948</v>
      </c>
      <c r="L51" s="50">
        <f t="shared" si="5"/>
        <v>5.6523823219250313E-2</v>
      </c>
      <c r="M51" s="52">
        <v>1.7625000000000002</v>
      </c>
      <c r="N51" s="33"/>
      <c r="O51" s="32"/>
    </row>
    <row r="52" spans="2:15" x14ac:dyDescent="0.25">
      <c r="B52" s="31"/>
      <c r="C52" s="28"/>
      <c r="D52" s="53" t="s">
        <v>30</v>
      </c>
      <c r="E52" s="39"/>
      <c r="F52" s="22"/>
      <c r="G52" s="50"/>
      <c r="H52" s="28"/>
      <c r="I52" s="33"/>
      <c r="J52" s="22" t="s">
        <v>37</v>
      </c>
      <c r="K52" s="47">
        <v>2893</v>
      </c>
      <c r="L52" s="50">
        <f t="shared" si="5"/>
        <v>5.5469274278592655E-2</v>
      </c>
      <c r="M52" s="52">
        <v>1.7466666666666664</v>
      </c>
      <c r="N52" s="33"/>
      <c r="O52" s="32"/>
    </row>
    <row r="53" spans="2:15" x14ac:dyDescent="0.25">
      <c r="B53" s="31"/>
      <c r="C53" s="28"/>
      <c r="D53" s="22" t="s">
        <v>22</v>
      </c>
      <c r="E53" s="47">
        <v>914875</v>
      </c>
      <c r="F53" s="22"/>
      <c r="G53" s="50">
        <f>+E53/E$54</f>
        <v>0.50879331660110771</v>
      </c>
      <c r="H53" s="52">
        <v>1.08</v>
      </c>
      <c r="I53" s="33"/>
      <c r="J53" s="22" t="s">
        <v>3</v>
      </c>
      <c r="K53" s="47">
        <f>13692+29</f>
        <v>13721</v>
      </c>
      <c r="L53" s="50">
        <f t="shared" si="5"/>
        <v>0.26308120026843063</v>
      </c>
      <c r="M53" s="52">
        <v>2.0222227402227397</v>
      </c>
      <c r="N53" s="33"/>
      <c r="O53" s="32"/>
    </row>
    <row r="54" spans="2:15" x14ac:dyDescent="0.25">
      <c r="B54" s="31"/>
      <c r="C54" s="28"/>
      <c r="D54" s="48" t="s">
        <v>9</v>
      </c>
      <c r="E54" s="49">
        <f>+E53+E51</f>
        <v>1798127</v>
      </c>
      <c r="F54" s="48"/>
      <c r="G54" s="51">
        <f>+E54/E$54</f>
        <v>1</v>
      </c>
      <c r="H54" s="99">
        <v>1.5459259259259273</v>
      </c>
      <c r="I54" s="33"/>
      <c r="J54" s="48" t="s">
        <v>9</v>
      </c>
      <c r="K54" s="49">
        <f>SUM(K43:K53)</f>
        <v>52155</v>
      </c>
      <c r="L54" s="51">
        <f t="shared" si="5"/>
        <v>1</v>
      </c>
      <c r="M54" s="99">
        <v>2.0405752212389374</v>
      </c>
      <c r="N54" s="33"/>
      <c r="O54" s="32"/>
    </row>
    <row r="55" spans="2:15" x14ac:dyDescent="0.25">
      <c r="B55" s="31"/>
      <c r="C55" s="28"/>
      <c r="D55" s="53" t="s">
        <v>31</v>
      </c>
      <c r="E55" s="33"/>
      <c r="F55" s="33"/>
      <c r="G55" s="33"/>
      <c r="H55" s="28"/>
      <c r="I55" s="33"/>
      <c r="J55" s="33"/>
      <c r="K55" s="33"/>
      <c r="L55" s="33"/>
      <c r="M55" s="33"/>
      <c r="N55" s="33"/>
      <c r="O55" s="32"/>
    </row>
    <row r="56" spans="2:15" ht="15" customHeight="1" x14ac:dyDescent="0.25">
      <c r="B56" s="31"/>
      <c r="C56" s="33"/>
      <c r="D56" s="168" t="s">
        <v>33</v>
      </c>
      <c r="E56" s="168"/>
      <c r="F56" s="168"/>
      <c r="G56" s="168"/>
      <c r="H56" s="168"/>
      <c r="I56" s="168"/>
      <c r="J56" s="168"/>
      <c r="K56" s="168"/>
      <c r="L56" s="168"/>
      <c r="M56" s="33"/>
      <c r="N56" s="33"/>
      <c r="O56" s="32"/>
    </row>
    <row r="57" spans="2:15" x14ac:dyDescent="0.25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  <row r="58" spans="2:15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2:15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2:15" x14ac:dyDescent="0.25">
      <c r="B60" s="40" t="s">
        <v>66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2:15" x14ac:dyDescent="0.25">
      <c r="B61" s="74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2"/>
    </row>
    <row r="62" spans="2:15" x14ac:dyDescent="0.25">
      <c r="B62" s="31"/>
      <c r="C62" s="28"/>
      <c r="D62" s="28"/>
      <c r="E62" s="166" t="s">
        <v>61</v>
      </c>
      <c r="F62" s="166"/>
      <c r="G62" s="166"/>
      <c r="H62" s="166"/>
      <c r="I62" s="166"/>
      <c r="J62" s="166"/>
      <c r="K62" s="166"/>
      <c r="L62" s="28"/>
      <c r="M62" s="28"/>
      <c r="N62" s="33"/>
      <c r="O62" s="32"/>
    </row>
    <row r="63" spans="2:15" x14ac:dyDescent="0.25">
      <c r="B63" s="31"/>
      <c r="C63" s="28"/>
      <c r="D63" s="28"/>
      <c r="E63" s="20" t="s">
        <v>62</v>
      </c>
      <c r="F63" s="20" t="s">
        <v>53</v>
      </c>
      <c r="G63" s="20" t="s">
        <v>56</v>
      </c>
      <c r="H63" s="20" t="s">
        <v>54</v>
      </c>
      <c r="I63" s="20" t="s">
        <v>56</v>
      </c>
      <c r="J63" s="65" t="s">
        <v>55</v>
      </c>
      <c r="K63" s="20" t="s">
        <v>56</v>
      </c>
      <c r="L63" s="28"/>
      <c r="M63" s="28"/>
      <c r="N63" s="33"/>
      <c r="O63" s="32"/>
    </row>
    <row r="64" spans="2:15" x14ac:dyDescent="0.25">
      <c r="B64" s="31"/>
      <c r="C64" s="28"/>
      <c r="D64" s="28"/>
      <c r="E64" s="71" t="s">
        <v>60</v>
      </c>
      <c r="F64" s="66">
        <f>SUM(F65:F70)</f>
        <v>339</v>
      </c>
      <c r="G64" s="72">
        <f>+F64/F72</f>
        <v>0.31801125703564725</v>
      </c>
      <c r="H64" s="66">
        <f>SUM(H65:H70)</f>
        <v>6744</v>
      </c>
      <c r="I64" s="72">
        <f>+H64/H72</f>
        <v>0.52258814413018206</v>
      </c>
      <c r="J64" s="66">
        <f>SUM(J65:J70)</f>
        <v>12496</v>
      </c>
      <c r="K64" s="72">
        <f>+J64/J72</f>
        <v>0.55338558965501972</v>
      </c>
      <c r="L64" s="28"/>
      <c r="M64" s="28"/>
      <c r="N64" s="33"/>
      <c r="O64" s="32"/>
    </row>
    <row r="65" spans="2:15" x14ac:dyDescent="0.25">
      <c r="B65" s="31"/>
      <c r="C65" s="28"/>
      <c r="D65" s="28"/>
      <c r="E65" s="22" t="s">
        <v>48</v>
      </c>
      <c r="F65" s="47">
        <v>27</v>
      </c>
      <c r="G65" s="68">
        <f t="shared" ref="G65:G70" si="6">+F65/F$64</f>
        <v>7.9646017699115043E-2</v>
      </c>
      <c r="H65" s="47">
        <v>370</v>
      </c>
      <c r="I65" s="68">
        <f t="shared" ref="I65:I70" si="7">+H65/H$64</f>
        <v>5.4863582443653615E-2</v>
      </c>
      <c r="J65" s="47">
        <v>652</v>
      </c>
      <c r="K65" s="68">
        <f t="shared" ref="K65:K70" si="8">+J65/J$64</f>
        <v>5.2176696542893725E-2</v>
      </c>
      <c r="L65" s="28"/>
      <c r="M65" s="28"/>
      <c r="N65" s="33"/>
      <c r="O65" s="32"/>
    </row>
    <row r="66" spans="2:15" x14ac:dyDescent="0.25">
      <c r="B66" s="31"/>
      <c r="C66" s="28"/>
      <c r="D66" s="28"/>
      <c r="E66" s="22" t="s">
        <v>49</v>
      </c>
      <c r="F66" s="47">
        <v>165</v>
      </c>
      <c r="G66" s="63">
        <f t="shared" si="6"/>
        <v>0.48672566371681414</v>
      </c>
      <c r="H66" s="47">
        <v>2804</v>
      </c>
      <c r="I66" s="63">
        <f t="shared" si="7"/>
        <v>0.41577698695136417</v>
      </c>
      <c r="J66" s="47">
        <v>5002</v>
      </c>
      <c r="K66" s="63">
        <f t="shared" si="8"/>
        <v>0.40028809218950062</v>
      </c>
      <c r="L66" s="28"/>
      <c r="M66" s="21"/>
      <c r="N66" s="33"/>
      <c r="O66" s="32"/>
    </row>
    <row r="67" spans="2:15" x14ac:dyDescent="0.25">
      <c r="B67" s="31"/>
      <c r="C67" s="28"/>
      <c r="D67" s="28"/>
      <c r="E67" s="22" t="s">
        <v>50</v>
      </c>
      <c r="F67" s="47">
        <v>141</v>
      </c>
      <c r="G67" s="63">
        <f t="shared" si="6"/>
        <v>0.41592920353982299</v>
      </c>
      <c r="H67" s="47">
        <v>3142</v>
      </c>
      <c r="I67" s="63">
        <f t="shared" si="7"/>
        <v>0.46589561091340453</v>
      </c>
      <c r="J67" s="47">
        <v>5965</v>
      </c>
      <c r="K67" s="63">
        <f t="shared" si="8"/>
        <v>0.47735275288092188</v>
      </c>
      <c r="L67" s="28"/>
      <c r="M67" s="28"/>
      <c r="N67" s="33"/>
      <c r="O67" s="32"/>
    </row>
    <row r="68" spans="2:15" x14ac:dyDescent="0.25">
      <c r="B68" s="31"/>
      <c r="C68" s="28"/>
      <c r="D68" s="28"/>
      <c r="E68" s="22" t="s">
        <v>51</v>
      </c>
      <c r="F68" s="47">
        <v>3</v>
      </c>
      <c r="G68" s="63">
        <f t="shared" si="6"/>
        <v>8.8495575221238937E-3</v>
      </c>
      <c r="H68" s="47">
        <v>158</v>
      </c>
      <c r="I68" s="63">
        <f t="shared" si="7"/>
        <v>2.34282325029656E-2</v>
      </c>
      <c r="J68" s="47">
        <v>327</v>
      </c>
      <c r="K68" s="63">
        <f t="shared" si="8"/>
        <v>2.6168373879641486E-2</v>
      </c>
      <c r="L68" s="28"/>
      <c r="M68" s="28"/>
      <c r="N68" s="33"/>
      <c r="O68" s="32"/>
    </row>
    <row r="69" spans="2:15" x14ac:dyDescent="0.25">
      <c r="B69" s="31"/>
      <c r="C69" s="28"/>
      <c r="D69" s="28"/>
      <c r="E69" s="22" t="s">
        <v>52</v>
      </c>
      <c r="F69" s="47">
        <v>2</v>
      </c>
      <c r="G69" s="63">
        <f t="shared" si="6"/>
        <v>5.8997050147492625E-3</v>
      </c>
      <c r="H69" s="47">
        <v>267</v>
      </c>
      <c r="I69" s="63">
        <f t="shared" si="7"/>
        <v>3.9590747330960852E-2</v>
      </c>
      <c r="J69" s="47">
        <v>534</v>
      </c>
      <c r="K69" s="63">
        <f t="shared" si="8"/>
        <v>4.27336747759283E-2</v>
      </c>
      <c r="L69" s="28"/>
      <c r="M69" s="28"/>
      <c r="N69" s="33"/>
      <c r="O69" s="32"/>
    </row>
    <row r="70" spans="2:15" x14ac:dyDescent="0.25">
      <c r="B70" s="31"/>
      <c r="C70" s="28"/>
      <c r="D70" s="28"/>
      <c r="E70" s="22" t="s">
        <v>63</v>
      </c>
      <c r="F70" s="47">
        <v>1</v>
      </c>
      <c r="G70" s="63">
        <f t="shared" si="6"/>
        <v>2.9498525073746312E-3</v>
      </c>
      <c r="H70" s="47">
        <v>3</v>
      </c>
      <c r="I70" s="63">
        <f t="shared" si="7"/>
        <v>4.4483985765124553E-4</v>
      </c>
      <c r="J70" s="47">
        <v>16</v>
      </c>
      <c r="K70" s="63">
        <f t="shared" si="8"/>
        <v>1.2804097311139564E-3</v>
      </c>
      <c r="L70" s="28"/>
      <c r="M70" s="28"/>
      <c r="N70" s="33"/>
      <c r="O70" s="32"/>
    </row>
    <row r="71" spans="2:15" ht="15.75" thickBot="1" x14ac:dyDescent="0.3">
      <c r="B71" s="31"/>
      <c r="C71" s="28"/>
      <c r="D71" s="28"/>
      <c r="E71" s="69" t="s">
        <v>58</v>
      </c>
      <c r="F71" s="70">
        <v>727</v>
      </c>
      <c r="G71" s="73">
        <f>+F71/F72</f>
        <v>0.68198874296435275</v>
      </c>
      <c r="H71" s="70">
        <v>6161</v>
      </c>
      <c r="I71" s="73">
        <f>+H71/H72</f>
        <v>0.47741185586981788</v>
      </c>
      <c r="J71" s="70">
        <v>10085</v>
      </c>
      <c r="K71" s="73">
        <f>+J71/J72</f>
        <v>0.44661441034498028</v>
      </c>
      <c r="L71" s="28"/>
      <c r="M71" s="28"/>
      <c r="N71" s="33"/>
      <c r="O71" s="32"/>
    </row>
    <row r="72" spans="2:15" ht="15.75" thickTop="1" x14ac:dyDescent="0.25">
      <c r="B72" s="31"/>
      <c r="C72" s="28"/>
      <c r="D72" s="28"/>
      <c r="E72" s="71" t="s">
        <v>59</v>
      </c>
      <c r="F72" s="66">
        <f>+F71+F64</f>
        <v>1066</v>
      </c>
      <c r="G72" s="67"/>
      <c r="H72" s="66">
        <f>+H71+H64</f>
        <v>12905</v>
      </c>
      <c r="I72" s="67"/>
      <c r="J72" s="66">
        <f>+J71+J64</f>
        <v>22581</v>
      </c>
      <c r="K72" s="67"/>
      <c r="L72" s="28"/>
      <c r="M72" s="28"/>
      <c r="N72" s="33"/>
      <c r="O72" s="32"/>
    </row>
    <row r="73" spans="2:15" ht="15" customHeight="1" x14ac:dyDescent="0.25">
      <c r="B73" s="31"/>
      <c r="C73" s="28"/>
      <c r="D73" s="28"/>
      <c r="E73" s="181" t="s">
        <v>65</v>
      </c>
      <c r="F73" s="181"/>
      <c r="G73" s="181"/>
      <c r="H73" s="181"/>
      <c r="I73" s="181"/>
      <c r="J73" s="181"/>
      <c r="K73" s="181"/>
      <c r="L73" s="28"/>
      <c r="M73" s="28"/>
      <c r="N73" s="33"/>
      <c r="O73" s="32"/>
    </row>
    <row r="74" spans="2:15" x14ac:dyDescent="0.25">
      <c r="B74" s="31"/>
      <c r="C74" s="28"/>
      <c r="D74" s="28"/>
      <c r="E74" s="181"/>
      <c r="F74" s="181"/>
      <c r="G74" s="181"/>
      <c r="H74" s="181"/>
      <c r="I74" s="181"/>
      <c r="J74" s="181"/>
      <c r="K74" s="181"/>
      <c r="L74" s="28"/>
      <c r="M74" s="28"/>
      <c r="N74" s="33"/>
      <c r="O74" s="32"/>
    </row>
    <row r="75" spans="2:15" x14ac:dyDescent="0.25">
      <c r="B75" s="31"/>
      <c r="C75" s="28"/>
      <c r="D75" s="28"/>
      <c r="E75" s="77" t="s">
        <v>64</v>
      </c>
      <c r="F75" s="53"/>
      <c r="G75" s="53"/>
      <c r="H75" s="53"/>
      <c r="I75" s="53"/>
      <c r="J75" s="53"/>
      <c r="K75" s="28"/>
      <c r="L75" s="28"/>
      <c r="M75" s="28"/>
      <c r="N75" s="33"/>
      <c r="O75" s="32"/>
    </row>
    <row r="76" spans="2:15" x14ac:dyDescent="0.25">
      <c r="B76" s="31"/>
      <c r="C76" s="28"/>
      <c r="D76" s="28"/>
      <c r="E76" s="75" t="s">
        <v>57</v>
      </c>
      <c r="F76" s="75"/>
      <c r="G76" s="75"/>
      <c r="H76" s="75"/>
      <c r="I76" s="75"/>
      <c r="J76" s="75"/>
      <c r="K76" s="76"/>
      <c r="L76" s="28"/>
      <c r="M76" s="28"/>
      <c r="N76" s="33"/>
      <c r="O76" s="32"/>
    </row>
    <row r="77" spans="2:15" x14ac:dyDescent="0.25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</row>
    <row r="78" spans="2:15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2:15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2:15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2:15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2:15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2:15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2:15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2:15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2:15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2:15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2:15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2:15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2:15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2:15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2:15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2:15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2:15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2:15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2:15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2:15" x14ac:dyDescent="0.2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2:15" x14ac:dyDescent="0.2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2:15" x14ac:dyDescent="0.2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2:15" x14ac:dyDescent="0.2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2:15" x14ac:dyDescent="0.2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2:15" x14ac:dyDescent="0.2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2:15" x14ac:dyDescent="0.2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2:15" x14ac:dyDescent="0.2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2:15" x14ac:dyDescent="0.2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2:15" x14ac:dyDescent="0.2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2:15" x14ac:dyDescent="0.2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2:15" x14ac:dyDescent="0.2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2:15" x14ac:dyDescent="0.2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2:15" x14ac:dyDescent="0.2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2:15" x14ac:dyDescent="0.2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2:15" x14ac:dyDescent="0.2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2:15" x14ac:dyDescent="0.2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2:15" x14ac:dyDescent="0.2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2:15" x14ac:dyDescent="0.2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2:15" x14ac:dyDescent="0.2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2:15" x14ac:dyDescent="0.2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2:15" x14ac:dyDescent="0.2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2:15" x14ac:dyDescent="0.2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2:15" x14ac:dyDescent="0.2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2:15" x14ac:dyDescent="0.2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2:15" x14ac:dyDescent="0.2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2:15" x14ac:dyDescent="0.2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2:15" x14ac:dyDescent="0.2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2:15" x14ac:dyDescent="0.2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2:15" x14ac:dyDescent="0.2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2:15" x14ac:dyDescent="0.2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2:15" x14ac:dyDescent="0.2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2:15" x14ac:dyDescent="0.2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2:15" x14ac:dyDescent="0.2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2:15" x14ac:dyDescent="0.2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2:15" x14ac:dyDescent="0.2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2:15" x14ac:dyDescent="0.2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2:15" x14ac:dyDescent="0.2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2:15" x14ac:dyDescent="0.2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2:15" x14ac:dyDescent="0.2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2:15" x14ac:dyDescent="0.2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2:15" x14ac:dyDescent="0.2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2:15" x14ac:dyDescent="0.2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2:15" x14ac:dyDescent="0.2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2:15" x14ac:dyDescent="0.2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2:15" x14ac:dyDescent="0.2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2:15" x14ac:dyDescent="0.2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2:15" x14ac:dyDescent="0.2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2:15" x14ac:dyDescent="0.2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2:15" x14ac:dyDescent="0.2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2:15" x14ac:dyDescent="0.2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2:15" x14ac:dyDescent="0.2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2:15" x14ac:dyDescent="0.2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2:15" x14ac:dyDescent="0.2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2:15" x14ac:dyDescent="0.2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2:15" x14ac:dyDescent="0.2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2:15" x14ac:dyDescent="0.2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2:15" x14ac:dyDescent="0.2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2:15" x14ac:dyDescent="0.2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2:15" x14ac:dyDescent="0.2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2:15" x14ac:dyDescent="0.2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2:15" x14ac:dyDescent="0.2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2:15" x14ac:dyDescent="0.2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2:15" x14ac:dyDescent="0.2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2:15" x14ac:dyDescent="0.2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  <row r="162" spans="2:15" x14ac:dyDescent="0.2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2:15" x14ac:dyDescent="0.2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2:15" x14ac:dyDescent="0.2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</row>
    <row r="165" spans="2:15" x14ac:dyDescent="0.2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</row>
    <row r="166" spans="2:15" x14ac:dyDescent="0.2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</row>
    <row r="167" spans="2:15" x14ac:dyDescent="0.2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2:15" x14ac:dyDescent="0.2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</row>
    <row r="169" spans="2:15" x14ac:dyDescent="0.2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</row>
    <row r="170" spans="2:15" x14ac:dyDescent="0.2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</row>
    <row r="171" spans="2:15" x14ac:dyDescent="0.2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2:15" x14ac:dyDescent="0.2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2:15" x14ac:dyDescent="0.2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</row>
    <row r="174" spans="2:15" x14ac:dyDescent="0.2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</row>
    <row r="175" spans="2:15" x14ac:dyDescent="0.2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</row>
    <row r="176" spans="2:15" x14ac:dyDescent="0.2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</row>
    <row r="177" spans="2:15" x14ac:dyDescent="0.2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2:15" x14ac:dyDescent="0.2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</row>
    <row r="179" spans="2:15" x14ac:dyDescent="0.2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</row>
    <row r="180" spans="2:15" x14ac:dyDescent="0.2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</row>
    <row r="181" spans="2:15" x14ac:dyDescent="0.2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</row>
    <row r="182" spans="2:15" x14ac:dyDescent="0.2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2:15" x14ac:dyDescent="0.2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</row>
    <row r="184" spans="2:15" x14ac:dyDescent="0.2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</row>
    <row r="185" spans="2:15" x14ac:dyDescent="0.2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</row>
    <row r="186" spans="2:15" x14ac:dyDescent="0.2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</row>
    <row r="187" spans="2:15" x14ac:dyDescent="0.2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2:15" x14ac:dyDescent="0.2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</row>
    <row r="189" spans="2:15" x14ac:dyDescent="0.2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</row>
    <row r="190" spans="2:15" x14ac:dyDescent="0.2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2:15" x14ac:dyDescent="0.2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</row>
    <row r="192" spans="2:15" x14ac:dyDescent="0.2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2:15" x14ac:dyDescent="0.2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</row>
    <row r="194" spans="2:15" x14ac:dyDescent="0.2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</row>
    <row r="195" spans="2:15" x14ac:dyDescent="0.2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2:15" x14ac:dyDescent="0.2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2:15" x14ac:dyDescent="0.2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2:15" x14ac:dyDescent="0.2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2:15" x14ac:dyDescent="0.2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</row>
    <row r="200" spans="2:15" x14ac:dyDescent="0.2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</row>
    <row r="201" spans="2:15" x14ac:dyDescent="0.2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</row>
    <row r="202" spans="2:15" x14ac:dyDescent="0.2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2:15" x14ac:dyDescent="0.2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</row>
    <row r="204" spans="2:15" x14ac:dyDescent="0.2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</row>
    <row r="205" spans="2:15" x14ac:dyDescent="0.2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</row>
    <row r="206" spans="2:15" x14ac:dyDescent="0.2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</row>
    <row r="207" spans="2:15" x14ac:dyDescent="0.2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2:15" x14ac:dyDescent="0.2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</row>
    <row r="209" spans="2:15" x14ac:dyDescent="0.2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</row>
    <row r="210" spans="2:15" x14ac:dyDescent="0.2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</row>
    <row r="211" spans="2:15" x14ac:dyDescent="0.2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</row>
    <row r="212" spans="2:15" x14ac:dyDescent="0.2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2:15" x14ac:dyDescent="0.2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</row>
    <row r="214" spans="2:15" x14ac:dyDescent="0.2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</row>
    <row r="215" spans="2:15" x14ac:dyDescent="0.2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</row>
  </sheetData>
  <mergeCells count="13">
    <mergeCell ref="E62:K62"/>
    <mergeCell ref="E73:K74"/>
    <mergeCell ref="B1:O2"/>
    <mergeCell ref="C7:N8"/>
    <mergeCell ref="F10:L10"/>
    <mergeCell ref="D40:H41"/>
    <mergeCell ref="D56:L56"/>
    <mergeCell ref="J40:M41"/>
    <mergeCell ref="M18:N22"/>
    <mergeCell ref="C27:D30"/>
    <mergeCell ref="F27:L27"/>
    <mergeCell ref="F31:L31"/>
    <mergeCell ref="C36:N3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161"/>
  <sheetViews>
    <sheetView zoomScaleNormal="100" workbookViewId="0">
      <selection activeCell="B1" sqref="B1:O2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86" t="s">
        <v>143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2:15" ht="15" customHeight="1" x14ac:dyDescent="0.25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2:15" x14ac:dyDescent="0.25">
      <c r="B3" s="8" t="str">
        <f>+B6</f>
        <v>1. Arribo de vivistantes a establecimientos de hospedaje*</v>
      </c>
      <c r="C3" s="22"/>
      <c r="D3" s="22"/>
      <c r="E3" s="22"/>
      <c r="F3" s="22"/>
      <c r="G3" s="22"/>
      <c r="H3" s="8"/>
      <c r="I3" s="23"/>
      <c r="J3" s="23" t="str">
        <f>+B60</f>
        <v>3. Establecimientos de Hospedaje Colectivo, según categoría, 2017</v>
      </c>
      <c r="K3" s="23"/>
      <c r="L3" s="23"/>
      <c r="M3" s="8"/>
      <c r="N3" s="24"/>
      <c r="O3" s="24"/>
    </row>
    <row r="4" spans="2:15" x14ac:dyDescent="0.25">
      <c r="B4" s="8" t="str">
        <f>+B35</f>
        <v>2. Arribo de vivistantes a establecimientos de hospedaje*</v>
      </c>
      <c r="C4" s="22"/>
      <c r="D4" s="22"/>
      <c r="E4" s="22"/>
      <c r="F4" s="22"/>
      <c r="G4" s="22"/>
      <c r="H4" s="8"/>
      <c r="I4" s="23"/>
      <c r="J4" s="23"/>
      <c r="K4" s="23"/>
      <c r="L4" s="23"/>
      <c r="M4" s="8"/>
      <c r="N4" s="24"/>
      <c r="O4" s="24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40" t="s">
        <v>95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2:15" ht="15" customHeight="1" x14ac:dyDescent="0.25">
      <c r="B7" s="31"/>
      <c r="C7" s="169" t="str">
        <f>+CONCATENATE("En los últimos 10 años el turismo de la región ha mostrado un importante crecimiento, es así, que en el año 2007 registró ",FIXED(K16,1)," arribos de turistas nacionales y extranjeros, mientras que el 2017 los  arribos de turistas extranjeros y nacionales sumaron ",FIXED(K26,1), ", representando un  crecimiento promedio anual de ",FIXED(M26*100,1),"%   en el periodo 2006 – 2016.")</f>
        <v>En los últimos 10 años el turismo de la región ha mostrado un importante crecimiento, es así, que en el año 2007 registró 525,485.0 arribos de turistas nacionales y extranjeros, mientras que el 2017 los  arribos de turistas extranjeros y nacionales sumaron 938,572.0, representando un  crecimiento promedio anual de 6.0%   en el periodo 2006 – 2016.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32"/>
    </row>
    <row r="8" spans="2:15" x14ac:dyDescent="0.25">
      <c r="B8" s="31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32"/>
    </row>
    <row r="9" spans="2:15" ht="15" customHeight="1" x14ac:dyDescent="0.25">
      <c r="B9" s="3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</row>
    <row r="10" spans="2:15" x14ac:dyDescent="0.25">
      <c r="B10" s="31"/>
      <c r="C10" s="33"/>
      <c r="D10" s="33"/>
      <c r="E10" s="33"/>
      <c r="F10" s="170" t="s">
        <v>96</v>
      </c>
      <c r="G10" s="170"/>
      <c r="H10" s="170"/>
      <c r="I10" s="170"/>
      <c r="J10" s="170"/>
      <c r="K10" s="170"/>
      <c r="L10" s="170"/>
      <c r="M10" s="33"/>
      <c r="N10" s="33"/>
      <c r="O10" s="32"/>
    </row>
    <row r="11" spans="2:15" x14ac:dyDescent="0.25">
      <c r="B11" s="31"/>
      <c r="C11" s="33"/>
      <c r="D11" s="33"/>
      <c r="E11" s="33"/>
      <c r="F11" s="18" t="s">
        <v>5</v>
      </c>
      <c r="G11" s="19" t="s">
        <v>6</v>
      </c>
      <c r="H11" s="18" t="s">
        <v>7</v>
      </c>
      <c r="I11" s="19" t="s">
        <v>8</v>
      </c>
      <c r="J11" s="18" t="s">
        <v>7</v>
      </c>
      <c r="K11" s="18" t="s">
        <v>9</v>
      </c>
      <c r="L11" s="18" t="s">
        <v>7</v>
      </c>
      <c r="M11" s="33"/>
      <c r="N11" s="33"/>
      <c r="O11" s="32"/>
    </row>
    <row r="12" spans="2:15" ht="15" customHeight="1" x14ac:dyDescent="0.25">
      <c r="B12" s="31"/>
      <c r="C12" s="33"/>
      <c r="D12" s="33"/>
      <c r="E12" s="33"/>
      <c r="F12" s="41">
        <v>2003</v>
      </c>
      <c r="G12" s="25">
        <v>305934</v>
      </c>
      <c r="H12" s="42"/>
      <c r="I12" s="25">
        <v>13470</v>
      </c>
      <c r="J12" s="42"/>
      <c r="K12" s="25">
        <f>+I12+G12</f>
        <v>319404</v>
      </c>
      <c r="L12" s="42"/>
      <c r="M12" s="33"/>
      <c r="N12" s="33"/>
      <c r="O12" s="32"/>
    </row>
    <row r="13" spans="2:15" x14ac:dyDescent="0.25">
      <c r="B13" s="31"/>
      <c r="C13" s="33"/>
      <c r="D13" s="33"/>
      <c r="E13" s="33"/>
      <c r="F13" s="41">
        <v>2004</v>
      </c>
      <c r="G13" s="25">
        <v>408313</v>
      </c>
      <c r="H13" s="43">
        <f>+G13/G12-1</f>
        <v>0.33464407355834913</v>
      </c>
      <c r="I13" s="25">
        <v>18755</v>
      </c>
      <c r="J13" s="43">
        <f>+I13/I12-1</f>
        <v>0.39235337787676317</v>
      </c>
      <c r="K13" s="25">
        <f>+I13+G13</f>
        <v>427068</v>
      </c>
      <c r="L13" s="43">
        <f>+K13/K12-1</f>
        <v>0.33707780741631299</v>
      </c>
      <c r="M13" s="33"/>
      <c r="N13" s="33"/>
      <c r="O13" s="32"/>
    </row>
    <row r="14" spans="2:15" x14ac:dyDescent="0.25">
      <c r="B14" s="31"/>
      <c r="C14" s="33"/>
      <c r="D14" s="33"/>
      <c r="E14" s="33"/>
      <c r="F14" s="41">
        <v>2005</v>
      </c>
      <c r="G14" s="25">
        <v>357989</v>
      </c>
      <c r="H14" s="43">
        <f t="shared" ref="H14:J26" si="0">+G14/G13-1</f>
        <v>-0.12324858625613189</v>
      </c>
      <c r="I14" s="25">
        <v>17108</v>
      </c>
      <c r="J14" s="43">
        <f t="shared" si="0"/>
        <v>-8.7816582244734764E-2</v>
      </c>
      <c r="K14" s="25">
        <f t="shared" ref="K14:K26" si="1">+I14+G14</f>
        <v>375097</v>
      </c>
      <c r="L14" s="43">
        <f t="shared" ref="L14:L26" si="2">+K14/K13-1</f>
        <v>-0.12169256418181651</v>
      </c>
      <c r="M14" s="33"/>
      <c r="N14" s="33"/>
      <c r="O14" s="32"/>
    </row>
    <row r="15" spans="2:15" x14ac:dyDescent="0.25">
      <c r="B15" s="31"/>
      <c r="C15" s="33"/>
      <c r="D15" s="33"/>
      <c r="E15" s="33"/>
      <c r="F15" s="41">
        <v>2006</v>
      </c>
      <c r="G15" s="25">
        <v>424423</v>
      </c>
      <c r="H15" s="43">
        <f t="shared" si="0"/>
        <v>0.18557553444379571</v>
      </c>
      <c r="I15" s="25">
        <v>19644</v>
      </c>
      <c r="J15" s="43">
        <f t="shared" si="0"/>
        <v>0.14823474397942493</v>
      </c>
      <c r="K15" s="25">
        <f t="shared" si="1"/>
        <v>444067</v>
      </c>
      <c r="L15" s="43">
        <f t="shared" si="2"/>
        <v>0.18387243832928557</v>
      </c>
      <c r="M15" s="33"/>
      <c r="N15" s="33"/>
      <c r="O15" s="32"/>
    </row>
    <row r="16" spans="2:15" x14ac:dyDescent="0.25">
      <c r="B16" s="31"/>
      <c r="C16" s="33"/>
      <c r="D16" s="33"/>
      <c r="E16" s="33"/>
      <c r="F16" s="41">
        <v>2007</v>
      </c>
      <c r="G16" s="25">
        <v>503999</v>
      </c>
      <c r="H16" s="43">
        <f t="shared" si="0"/>
        <v>0.18749219528630645</v>
      </c>
      <c r="I16" s="25">
        <v>21486</v>
      </c>
      <c r="J16" s="43">
        <f t="shared" si="0"/>
        <v>9.3769089798411809E-2</v>
      </c>
      <c r="K16" s="25">
        <f t="shared" si="1"/>
        <v>525485</v>
      </c>
      <c r="L16" s="43">
        <f t="shared" si="2"/>
        <v>0.18334620676609603</v>
      </c>
      <c r="M16" s="33"/>
      <c r="N16" s="33"/>
      <c r="O16" s="32"/>
    </row>
    <row r="17" spans="2:15" x14ac:dyDescent="0.25">
      <c r="B17" s="31"/>
      <c r="C17" s="33"/>
      <c r="D17" s="33"/>
      <c r="E17" s="33"/>
      <c r="F17" s="41">
        <v>2008</v>
      </c>
      <c r="G17" s="25">
        <v>568318</v>
      </c>
      <c r="H17" s="43">
        <f t="shared" si="0"/>
        <v>0.12761731670102527</v>
      </c>
      <c r="I17" s="25">
        <v>24534</v>
      </c>
      <c r="J17" s="43">
        <f t="shared" si="0"/>
        <v>0.14185981569394035</v>
      </c>
      <c r="K17" s="25">
        <f t="shared" si="1"/>
        <v>592852</v>
      </c>
      <c r="L17" s="43">
        <f t="shared" si="2"/>
        <v>0.12819966316831111</v>
      </c>
      <c r="M17" s="33"/>
      <c r="N17" s="33"/>
      <c r="O17" s="32"/>
    </row>
    <row r="18" spans="2:15" ht="15" customHeight="1" x14ac:dyDescent="0.25">
      <c r="B18" s="31"/>
      <c r="C18" s="33"/>
      <c r="D18" s="33"/>
      <c r="E18" s="33"/>
      <c r="F18" s="41">
        <v>2009</v>
      </c>
      <c r="G18" s="25">
        <v>599549</v>
      </c>
      <c r="H18" s="43">
        <f t="shared" si="0"/>
        <v>5.4953388771779244E-2</v>
      </c>
      <c r="I18" s="25">
        <v>23283</v>
      </c>
      <c r="J18" s="43">
        <f t="shared" si="0"/>
        <v>-5.0990462215700694E-2</v>
      </c>
      <c r="K18" s="25">
        <f t="shared" si="1"/>
        <v>622832</v>
      </c>
      <c r="L18" s="43">
        <f t="shared" si="2"/>
        <v>5.0569113370622087E-2</v>
      </c>
      <c r="M18" s="183" t="s">
        <v>10</v>
      </c>
      <c r="N18" s="184"/>
      <c r="O18" s="32"/>
    </row>
    <row r="19" spans="2:15" x14ac:dyDescent="0.25">
      <c r="B19" s="31"/>
      <c r="C19" s="33"/>
      <c r="D19" s="33"/>
      <c r="E19" s="33"/>
      <c r="F19" s="41">
        <v>2010</v>
      </c>
      <c r="G19" s="25">
        <v>716444</v>
      </c>
      <c r="H19" s="43">
        <f t="shared" si="0"/>
        <v>0.19497155361780272</v>
      </c>
      <c r="I19" s="25">
        <v>23111</v>
      </c>
      <c r="J19" s="43">
        <f t="shared" si="0"/>
        <v>-7.3873641712837168E-3</v>
      </c>
      <c r="K19" s="25">
        <f t="shared" si="1"/>
        <v>739555</v>
      </c>
      <c r="L19" s="43">
        <f t="shared" si="2"/>
        <v>0.18740687697485026</v>
      </c>
      <c r="M19" s="183"/>
      <c r="N19" s="184"/>
      <c r="O19" s="32"/>
    </row>
    <row r="20" spans="2:15" x14ac:dyDescent="0.25">
      <c r="B20" s="31"/>
      <c r="C20" s="33"/>
      <c r="D20" s="33"/>
      <c r="E20" s="33"/>
      <c r="F20" s="41">
        <v>2011</v>
      </c>
      <c r="G20" s="25">
        <v>775949</v>
      </c>
      <c r="H20" s="43">
        <f t="shared" si="0"/>
        <v>8.3056037875953947E-2</v>
      </c>
      <c r="I20" s="25">
        <v>25074</v>
      </c>
      <c r="J20" s="43">
        <f t="shared" si="0"/>
        <v>8.4937908355328551E-2</v>
      </c>
      <c r="K20" s="25">
        <f t="shared" si="1"/>
        <v>801023</v>
      </c>
      <c r="L20" s="43">
        <f t="shared" si="2"/>
        <v>8.3114846089878291E-2</v>
      </c>
      <c r="M20" s="183"/>
      <c r="N20" s="184"/>
      <c r="O20" s="32"/>
    </row>
    <row r="21" spans="2:15" x14ac:dyDescent="0.25">
      <c r="B21" s="31"/>
      <c r="C21" s="33"/>
      <c r="D21" s="33"/>
      <c r="E21" s="33"/>
      <c r="F21" s="41">
        <v>2012</v>
      </c>
      <c r="G21" s="25">
        <v>823770</v>
      </c>
      <c r="H21" s="43">
        <f t="shared" si="0"/>
        <v>6.162905036284605E-2</v>
      </c>
      <c r="I21" s="25">
        <v>27008</v>
      </c>
      <c r="J21" s="43">
        <f t="shared" si="0"/>
        <v>7.7131690197016933E-2</v>
      </c>
      <c r="K21" s="25">
        <f t="shared" si="1"/>
        <v>850778</v>
      </c>
      <c r="L21" s="43">
        <f t="shared" si="2"/>
        <v>6.2114321311622867E-2</v>
      </c>
      <c r="M21" s="183"/>
      <c r="N21" s="184"/>
      <c r="O21" s="32"/>
    </row>
    <row r="22" spans="2:15" ht="15" customHeight="1" x14ac:dyDescent="0.25">
      <c r="B22" s="31"/>
      <c r="C22" s="33"/>
      <c r="D22" s="33"/>
      <c r="E22" s="33"/>
      <c r="F22" s="41">
        <v>2013</v>
      </c>
      <c r="G22" s="25">
        <v>819202</v>
      </c>
      <c r="H22" s="43">
        <f t="shared" si="0"/>
        <v>-5.5452371414350665E-3</v>
      </c>
      <c r="I22" s="25">
        <v>31287</v>
      </c>
      <c r="J22" s="43">
        <f t="shared" si="0"/>
        <v>0.15843453791469186</v>
      </c>
      <c r="K22" s="25">
        <f t="shared" si="1"/>
        <v>850489</v>
      </c>
      <c r="L22" s="43">
        <f t="shared" si="2"/>
        <v>-3.3968908457904234E-4</v>
      </c>
      <c r="M22" s="183"/>
      <c r="N22" s="184"/>
      <c r="O22" s="32"/>
    </row>
    <row r="23" spans="2:15" x14ac:dyDescent="0.25">
      <c r="B23" s="31"/>
      <c r="C23" s="33"/>
      <c r="D23" s="33"/>
      <c r="E23" s="33"/>
      <c r="F23" s="41">
        <v>2014</v>
      </c>
      <c r="G23" s="25">
        <v>901522</v>
      </c>
      <c r="H23" s="43">
        <f t="shared" si="0"/>
        <v>0.10048803591788102</v>
      </c>
      <c r="I23" s="25">
        <v>29982</v>
      </c>
      <c r="J23" s="43">
        <f t="shared" si="0"/>
        <v>-4.1710614632275433E-2</v>
      </c>
      <c r="K23" s="25">
        <f t="shared" si="1"/>
        <v>931504</v>
      </c>
      <c r="L23" s="43">
        <f t="shared" si="2"/>
        <v>9.5256963934865713E-2</v>
      </c>
      <c r="M23" s="21"/>
      <c r="N23" s="33"/>
      <c r="O23" s="32"/>
    </row>
    <row r="24" spans="2:15" x14ac:dyDescent="0.25">
      <c r="B24" s="31"/>
      <c r="C24" s="33"/>
      <c r="D24" s="33"/>
      <c r="E24" s="33"/>
      <c r="F24" s="41">
        <v>2015</v>
      </c>
      <c r="G24" s="25">
        <v>909421</v>
      </c>
      <c r="H24" s="43">
        <f t="shared" si="0"/>
        <v>8.7618494057826179E-3</v>
      </c>
      <c r="I24" s="25">
        <v>29187</v>
      </c>
      <c r="J24" s="43">
        <f t="shared" si="0"/>
        <v>-2.6515909545727467E-2</v>
      </c>
      <c r="K24" s="25">
        <f t="shared" si="1"/>
        <v>938608</v>
      </c>
      <c r="L24" s="43">
        <f t="shared" si="2"/>
        <v>7.6263762689157133E-3</v>
      </c>
      <c r="M24" s="34"/>
      <c r="N24" s="33"/>
      <c r="O24" s="32"/>
    </row>
    <row r="25" spans="2:15" x14ac:dyDescent="0.25">
      <c r="B25" s="31"/>
      <c r="C25" s="33"/>
      <c r="D25" s="33"/>
      <c r="E25" s="33"/>
      <c r="F25" s="41">
        <v>2016</v>
      </c>
      <c r="G25" s="25">
        <v>951941</v>
      </c>
      <c r="H25" s="43">
        <f t="shared" si="0"/>
        <v>4.6755023251057626E-2</v>
      </c>
      <c r="I25" s="25">
        <v>28732</v>
      </c>
      <c r="J25" s="43">
        <f t="shared" si="0"/>
        <v>-1.5589132147874052E-2</v>
      </c>
      <c r="K25" s="25">
        <f t="shared" si="1"/>
        <v>980673</v>
      </c>
      <c r="L25" s="43">
        <f t="shared" si="2"/>
        <v>4.4816366363806814E-2</v>
      </c>
      <c r="M25" s="33"/>
      <c r="N25" s="33"/>
      <c r="O25" s="32"/>
    </row>
    <row r="26" spans="2:15" x14ac:dyDescent="0.25">
      <c r="B26" s="31"/>
      <c r="C26" s="33"/>
      <c r="D26" s="33"/>
      <c r="E26" s="33"/>
      <c r="F26" s="41">
        <v>2017</v>
      </c>
      <c r="G26" s="25">
        <v>915833</v>
      </c>
      <c r="H26" s="43">
        <f t="shared" si="0"/>
        <v>-3.7930922189505445E-2</v>
      </c>
      <c r="I26" s="25">
        <v>22739</v>
      </c>
      <c r="J26" s="43">
        <f t="shared" si="0"/>
        <v>-0.20858276486147853</v>
      </c>
      <c r="K26" s="25">
        <f t="shared" si="1"/>
        <v>938572</v>
      </c>
      <c r="L26" s="43">
        <f t="shared" si="2"/>
        <v>-4.2930722065357196E-2</v>
      </c>
      <c r="M26" s="45">
        <f>+(K26/K16)^(1/10)-1</f>
        <v>5.971901474903718E-2</v>
      </c>
      <c r="N26" s="33"/>
      <c r="O26" s="32"/>
    </row>
    <row r="27" spans="2:15" ht="15" customHeight="1" x14ac:dyDescent="0.25">
      <c r="B27" s="31"/>
      <c r="C27" s="182" t="s">
        <v>11</v>
      </c>
      <c r="D27" s="182"/>
      <c r="E27" s="33"/>
      <c r="F27" s="171" t="s">
        <v>12</v>
      </c>
      <c r="G27" s="171"/>
      <c r="H27" s="171"/>
      <c r="I27" s="171"/>
      <c r="J27" s="171"/>
      <c r="K27" s="171"/>
      <c r="L27" s="171"/>
      <c r="M27" s="33"/>
      <c r="N27" s="33"/>
      <c r="O27" s="32"/>
    </row>
    <row r="28" spans="2:15" x14ac:dyDescent="0.25">
      <c r="B28" s="31"/>
      <c r="C28" s="182"/>
      <c r="D28" s="182"/>
      <c r="E28" s="33"/>
      <c r="F28" s="44">
        <v>2007</v>
      </c>
      <c r="G28" s="26">
        <f>+G16/K16</f>
        <v>0.95911205838415936</v>
      </c>
      <c r="H28" s="27"/>
      <c r="I28" s="26">
        <f>+I16/K16</f>
        <v>4.0887941615840605E-2</v>
      </c>
      <c r="J28" s="27"/>
      <c r="K28" s="26">
        <f>+I28+G28</f>
        <v>1</v>
      </c>
      <c r="L28" s="27"/>
      <c r="M28" s="33"/>
      <c r="N28" s="33"/>
      <c r="O28" s="32"/>
    </row>
    <row r="29" spans="2:15" s="9" customFormat="1" x14ac:dyDescent="0.25">
      <c r="B29" s="31"/>
      <c r="C29" s="182"/>
      <c r="D29" s="182"/>
      <c r="E29" s="33"/>
      <c r="F29" s="44">
        <v>2012</v>
      </c>
      <c r="G29" s="26">
        <f>+G21/K21</f>
        <v>0.96825493842106869</v>
      </c>
      <c r="H29" s="27"/>
      <c r="I29" s="26">
        <f>+I21/K21</f>
        <v>3.1745061578931283E-2</v>
      </c>
      <c r="J29" s="27"/>
      <c r="K29" s="26">
        <f>+I29+G29</f>
        <v>1</v>
      </c>
      <c r="L29" s="27"/>
      <c r="M29" s="33"/>
      <c r="N29" s="33"/>
      <c r="O29" s="32"/>
    </row>
    <row r="30" spans="2:15" x14ac:dyDescent="0.25">
      <c r="B30" s="31"/>
      <c r="C30" s="182"/>
      <c r="D30" s="182"/>
      <c r="E30" s="33"/>
      <c r="F30" s="44">
        <v>2017</v>
      </c>
      <c r="G30" s="26">
        <f>+G26/K26</f>
        <v>0.97577276969694382</v>
      </c>
      <c r="H30" s="27"/>
      <c r="I30" s="26">
        <f>+I26/K26</f>
        <v>2.4227230303056131E-2</v>
      </c>
      <c r="J30" s="27"/>
      <c r="K30" s="26">
        <f>+I30+G30</f>
        <v>1</v>
      </c>
      <c r="L30" s="27"/>
      <c r="M30" s="33"/>
      <c r="N30" s="33"/>
      <c r="O30" s="32"/>
    </row>
    <row r="31" spans="2:15" x14ac:dyDescent="0.25">
      <c r="B31" s="31"/>
      <c r="C31" s="33"/>
      <c r="D31" s="33"/>
      <c r="E31" s="33"/>
      <c r="F31" s="172" t="s">
        <v>13</v>
      </c>
      <c r="G31" s="172"/>
      <c r="H31" s="172"/>
      <c r="I31" s="172"/>
      <c r="J31" s="172"/>
      <c r="K31" s="172"/>
      <c r="L31" s="172"/>
      <c r="M31" s="33"/>
      <c r="N31" s="33"/>
      <c r="O31" s="32"/>
    </row>
    <row r="32" spans="2:15" ht="15" customHeight="1" x14ac:dyDescent="0.2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</row>
    <row r="33" spans="2:15" x14ac:dyDescent="0.25">
      <c r="B33" s="3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5" x14ac:dyDescent="0.2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2:15" x14ac:dyDescent="0.25">
      <c r="B35" s="40" t="s">
        <v>97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  <row r="36" spans="2:15" ht="15" customHeight="1" x14ac:dyDescent="0.25">
      <c r="B36" s="31"/>
      <c r="C36" s="169" t="str">
        <f>+CONCATENATE("Sin considerar a los residentes de esta región, entre las principales regiones de procedencia de los huespedes nacionales figuran ",D43," con ",FIXED(E43,0)," arribos en esta región (equivalente al ",FIXED(F43*100,1),"% de este total), ",D44," con ",FIXED(E44,0)," arribos (",FIXED(F44*100,1),"%)  y ",D45," con ",FIXED(E45,0)," arribos (",FIXED(F45*100,1)," %). En tanto  ",J43," es el principal lugar de procedencia de los huespedes del exterior con ",FIXED(K43,0),"  arribos (equivalente al ",FIXED(L43*100,1)," % de los arribos del exterior), le sigue ",J44,"  con  ",FIXED(K44,0),"  arribos (",FIXED(L44*100,1)," %) y ",J45," con ",FIXED(K45,0)," (",FIXED(L45*100,1)," %) entre las principales.")</f>
        <v>Sin considerar a los residentes de esta región, entre las principales regiones de procedencia de los huespedes nacionales figuran Lima Metropolitana Y Callao con 161,297 arribos en esta región (equivalente al 29.0% de este total), Cajamarca con 95,710 arribos (17.2%)  y Lima Provincias con 67,719 arribos (12.2 %). En tanto  Ecuador es el principal lugar de procedencia de los huespedes del exterior con 2,876  arribos (equivalente al 12.6 % de los arribos del exterior), le sigue Estados Unidos (Usa)  con  2,758  arribos (12.1 %) y Espana con 1,999 (8.8 %) entre las principales.</v>
      </c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32"/>
    </row>
    <row r="37" spans="2:15" x14ac:dyDescent="0.25">
      <c r="B37" s="31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32"/>
    </row>
    <row r="38" spans="2:15" x14ac:dyDescent="0.25">
      <c r="B38" s="31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32"/>
    </row>
    <row r="39" spans="2:15" x14ac:dyDescent="0.25">
      <c r="B39" s="31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32"/>
    </row>
    <row r="40" spans="2:15" ht="15" customHeight="1" x14ac:dyDescent="0.25">
      <c r="B40" s="31"/>
      <c r="C40" s="28"/>
      <c r="D40" s="166" t="s">
        <v>28</v>
      </c>
      <c r="E40" s="166"/>
      <c r="F40" s="166"/>
      <c r="G40" s="166"/>
      <c r="H40" s="166"/>
      <c r="I40" s="33"/>
      <c r="J40" s="176" t="s">
        <v>47</v>
      </c>
      <c r="K40" s="176"/>
      <c r="L40" s="176"/>
      <c r="M40" s="176"/>
      <c r="N40" s="33"/>
      <c r="O40" s="32"/>
    </row>
    <row r="41" spans="2:15" x14ac:dyDescent="0.25">
      <c r="B41" s="31"/>
      <c r="C41" s="28"/>
      <c r="D41" s="166"/>
      <c r="E41" s="166"/>
      <c r="F41" s="166"/>
      <c r="G41" s="166"/>
      <c r="H41" s="166"/>
      <c r="I41" s="33"/>
      <c r="J41" s="176"/>
      <c r="K41" s="176"/>
      <c r="L41" s="176"/>
      <c r="M41" s="176"/>
      <c r="N41" s="33"/>
      <c r="O41" s="32"/>
    </row>
    <row r="42" spans="2:15" x14ac:dyDescent="0.25">
      <c r="B42" s="31"/>
      <c r="C42" s="146">
        <f>+G26-E54</f>
        <v>0</v>
      </c>
      <c r="D42" s="20" t="s">
        <v>4</v>
      </c>
      <c r="E42" s="20" t="s">
        <v>14</v>
      </c>
      <c r="F42" s="20" t="s">
        <v>15</v>
      </c>
      <c r="G42" s="20" t="s">
        <v>16</v>
      </c>
      <c r="H42" s="20" t="s">
        <v>32</v>
      </c>
      <c r="I42" s="146">
        <f>+I26-K54</f>
        <v>0</v>
      </c>
      <c r="J42" s="20" t="s">
        <v>17</v>
      </c>
      <c r="K42" s="20" t="s">
        <v>14</v>
      </c>
      <c r="L42" s="20" t="s">
        <v>16</v>
      </c>
      <c r="M42" s="20" t="s">
        <v>32</v>
      </c>
      <c r="N42" s="33"/>
      <c r="O42" s="32"/>
    </row>
    <row r="43" spans="2:15" x14ac:dyDescent="0.25">
      <c r="B43" s="31"/>
      <c r="C43" s="28"/>
      <c r="D43" s="22" t="s">
        <v>26</v>
      </c>
      <c r="E43" s="47">
        <v>161297</v>
      </c>
      <c r="F43" s="50">
        <f t="shared" ref="F43:F51" si="3">+E43/E$51</f>
        <v>0.28968362296247874</v>
      </c>
      <c r="G43" s="50">
        <f t="shared" ref="G43:G50" si="4">+E43/E$54</f>
        <v>0.1761205372595222</v>
      </c>
      <c r="H43" s="52">
        <v>1.47</v>
      </c>
      <c r="I43" s="33"/>
      <c r="J43" s="22" t="s">
        <v>117</v>
      </c>
      <c r="K43" s="47">
        <v>2876</v>
      </c>
      <c r="L43" s="50">
        <f t="shared" ref="L43:L54" si="5">+K43/K$54</f>
        <v>0.1264787369717226</v>
      </c>
      <c r="M43" s="52">
        <v>1.2508333333333332</v>
      </c>
      <c r="N43" s="33"/>
      <c r="O43" s="32"/>
    </row>
    <row r="44" spans="2:15" x14ac:dyDescent="0.25">
      <c r="B44" s="31"/>
      <c r="C44" s="28"/>
      <c r="D44" s="22" t="s">
        <v>114</v>
      </c>
      <c r="E44" s="47">
        <v>95710</v>
      </c>
      <c r="F44" s="50">
        <f t="shared" si="3"/>
        <v>0.17189172491576929</v>
      </c>
      <c r="G44" s="50">
        <f t="shared" si="4"/>
        <v>0.10450595250444131</v>
      </c>
      <c r="H44" s="52">
        <v>1.2866666666666666</v>
      </c>
      <c r="I44" s="33"/>
      <c r="J44" s="22" t="s">
        <v>34</v>
      </c>
      <c r="K44" s="47">
        <v>2758</v>
      </c>
      <c r="L44" s="50">
        <f t="shared" si="5"/>
        <v>0.12128941466203438</v>
      </c>
      <c r="M44" s="52">
        <v>2.1591666666666662</v>
      </c>
      <c r="N44" s="33"/>
      <c r="O44" s="32"/>
    </row>
    <row r="45" spans="2:15" x14ac:dyDescent="0.25">
      <c r="B45" s="31"/>
      <c r="C45" s="28"/>
      <c r="D45" s="22" t="s">
        <v>27</v>
      </c>
      <c r="E45" s="47">
        <v>67719</v>
      </c>
      <c r="F45" s="50">
        <f t="shared" si="3"/>
        <v>0.12162089352806374</v>
      </c>
      <c r="G45" s="50">
        <f t="shared" si="4"/>
        <v>7.3942520088269362E-2</v>
      </c>
      <c r="H45" s="52">
        <v>1.2466666666666664</v>
      </c>
      <c r="I45" s="33"/>
      <c r="J45" s="22" t="s">
        <v>35</v>
      </c>
      <c r="K45" s="47">
        <v>1999</v>
      </c>
      <c r="L45" s="50">
        <f t="shared" si="5"/>
        <v>8.7910638110734865E-2</v>
      </c>
      <c r="M45" s="52">
        <v>1.4833333333333332</v>
      </c>
      <c r="N45" s="33"/>
      <c r="O45" s="32"/>
    </row>
    <row r="46" spans="2:15" x14ac:dyDescent="0.25">
      <c r="B46" s="31"/>
      <c r="C46" s="28"/>
      <c r="D46" s="22" t="s">
        <v>22</v>
      </c>
      <c r="E46" s="47">
        <v>65496</v>
      </c>
      <c r="F46" s="50">
        <f t="shared" si="3"/>
        <v>0.11762846531274919</v>
      </c>
      <c r="G46" s="50">
        <f t="shared" si="4"/>
        <v>7.1515221661591147E-2</v>
      </c>
      <c r="H46" s="52">
        <v>1.2175</v>
      </c>
      <c r="I46" s="33"/>
      <c r="J46" s="22" t="s">
        <v>40</v>
      </c>
      <c r="K46" s="47">
        <v>1888</v>
      </c>
      <c r="L46" s="50">
        <f t="shared" si="5"/>
        <v>8.3029156955011216E-2</v>
      </c>
      <c r="M46" s="52">
        <v>1.4566666666666668</v>
      </c>
      <c r="N46" s="33"/>
      <c r="O46" s="32"/>
    </row>
    <row r="47" spans="2:15" x14ac:dyDescent="0.25">
      <c r="B47" s="31"/>
      <c r="C47" s="28"/>
      <c r="D47" s="22" t="s">
        <v>23</v>
      </c>
      <c r="E47" s="47">
        <v>57696</v>
      </c>
      <c r="F47" s="50">
        <f t="shared" si="3"/>
        <v>0.10361994525901394</v>
      </c>
      <c r="G47" s="50">
        <f t="shared" si="4"/>
        <v>6.2998385076755259E-2</v>
      </c>
      <c r="H47" s="52">
        <v>1.2016666666666664</v>
      </c>
      <c r="I47" s="33"/>
      <c r="J47" s="22" t="s">
        <v>38</v>
      </c>
      <c r="K47" s="47">
        <v>1827</v>
      </c>
      <c r="L47" s="50">
        <f t="shared" si="5"/>
        <v>8.0346541184748668E-2</v>
      </c>
      <c r="M47" s="52">
        <v>1.7191666666666665</v>
      </c>
      <c r="N47" s="33"/>
      <c r="O47" s="32"/>
    </row>
    <row r="48" spans="2:15" x14ac:dyDescent="0.25">
      <c r="B48" s="31"/>
      <c r="C48" s="28"/>
      <c r="D48" s="22" t="s">
        <v>1</v>
      </c>
      <c r="E48" s="47">
        <v>42857</v>
      </c>
      <c r="F48" s="50">
        <f t="shared" si="3"/>
        <v>7.696963383883737E-2</v>
      </c>
      <c r="G48" s="50">
        <f t="shared" si="4"/>
        <v>4.6795649425168125E-2</v>
      </c>
      <c r="H48" s="52">
        <v>1.1166666666666669</v>
      </c>
      <c r="I48" s="33"/>
      <c r="J48" s="22" t="s">
        <v>19</v>
      </c>
      <c r="K48" s="47">
        <v>1691</v>
      </c>
      <c r="L48" s="50">
        <f t="shared" si="5"/>
        <v>7.4365627336294468E-2</v>
      </c>
      <c r="M48" s="52">
        <v>1.4733333333333334</v>
      </c>
      <c r="N48" s="33"/>
      <c r="O48" s="32"/>
    </row>
    <row r="49" spans="2:15" x14ac:dyDescent="0.25">
      <c r="B49" s="31"/>
      <c r="C49" s="28"/>
      <c r="D49" s="22" t="s">
        <v>106</v>
      </c>
      <c r="E49" s="47">
        <v>18632</v>
      </c>
      <c r="F49" s="50">
        <f t="shared" si="3"/>
        <v>3.3462403287332708E-2</v>
      </c>
      <c r="G49" s="50">
        <f t="shared" si="4"/>
        <v>2.0344320416495146E-2</v>
      </c>
      <c r="H49" s="52">
        <v>1.1891666666666667</v>
      </c>
      <c r="I49" s="33"/>
      <c r="J49" s="22" t="s">
        <v>37</v>
      </c>
      <c r="K49" s="47">
        <v>1249</v>
      </c>
      <c r="L49" s="50">
        <f>+K49/K$54</f>
        <v>5.4927657328818331E-2</v>
      </c>
      <c r="M49" s="52">
        <v>1.8266666666666669</v>
      </c>
      <c r="N49" s="33"/>
      <c r="O49" s="32"/>
    </row>
    <row r="50" spans="2:15" x14ac:dyDescent="0.25">
      <c r="B50" s="31"/>
      <c r="C50" s="28"/>
      <c r="D50" s="22" t="s">
        <v>3</v>
      </c>
      <c r="E50" s="47">
        <f>47340+57</f>
        <v>47397</v>
      </c>
      <c r="F50" s="50">
        <f t="shared" si="3"/>
        <v>8.5123310895755061E-2</v>
      </c>
      <c r="G50" s="50">
        <f t="shared" si="4"/>
        <v>5.175288507839311E-2</v>
      </c>
      <c r="H50" s="52">
        <v>1.3669117647058822</v>
      </c>
      <c r="I50" s="33"/>
      <c r="J50" s="22" t="s">
        <v>20</v>
      </c>
      <c r="K50" s="47">
        <v>1085</v>
      </c>
      <c r="L50" s="50">
        <f>+K50/K$54</f>
        <v>4.7715378864505914E-2</v>
      </c>
      <c r="M50" s="52">
        <v>1.5808333333333333</v>
      </c>
      <c r="N50" s="33"/>
      <c r="O50" s="32"/>
    </row>
    <row r="51" spans="2:15" x14ac:dyDescent="0.25">
      <c r="B51" s="31"/>
      <c r="C51" s="28"/>
      <c r="D51" s="48" t="s">
        <v>29</v>
      </c>
      <c r="E51" s="49">
        <f>SUM(E43:E50)</f>
        <v>556804</v>
      </c>
      <c r="F51" s="51">
        <f t="shared" si="3"/>
        <v>1</v>
      </c>
      <c r="G51" s="50"/>
      <c r="H51" s="28"/>
      <c r="I51" s="33"/>
      <c r="J51" s="22" t="s">
        <v>25</v>
      </c>
      <c r="K51" s="47">
        <v>985</v>
      </c>
      <c r="L51" s="50">
        <f t="shared" si="5"/>
        <v>4.331764809358371E-2</v>
      </c>
      <c r="M51" s="52">
        <v>1.7150000000000001</v>
      </c>
      <c r="N51" s="33"/>
      <c r="O51" s="32"/>
    </row>
    <row r="52" spans="2:15" x14ac:dyDescent="0.25">
      <c r="B52" s="31"/>
      <c r="C52" s="28"/>
      <c r="D52" s="53" t="s">
        <v>30</v>
      </c>
      <c r="E52" s="39"/>
      <c r="F52" s="22"/>
      <c r="G52" s="50"/>
      <c r="H52" s="28"/>
      <c r="I52" s="33"/>
      <c r="J52" s="22" t="s">
        <v>105</v>
      </c>
      <c r="K52" s="47">
        <v>664</v>
      </c>
      <c r="L52" s="50">
        <f t="shared" si="5"/>
        <v>2.9200932318923435E-2</v>
      </c>
      <c r="M52" s="52">
        <v>1.8191666666666668</v>
      </c>
      <c r="N52" s="33"/>
      <c r="O52" s="32"/>
    </row>
    <row r="53" spans="2:15" x14ac:dyDescent="0.25">
      <c r="B53" s="31"/>
      <c r="C53" s="28"/>
      <c r="D53" s="22" t="s">
        <v>18</v>
      </c>
      <c r="E53" s="47">
        <v>359029</v>
      </c>
      <c r="F53" s="22"/>
      <c r="G53" s="50">
        <f>+E53/E$54</f>
        <v>0.39202452848936431</v>
      </c>
      <c r="H53" s="52">
        <v>1.0425</v>
      </c>
      <c r="I53" s="33"/>
      <c r="J53" s="22" t="s">
        <v>3</v>
      </c>
      <c r="K53" s="47">
        <f>5681+36</f>
        <v>5717</v>
      </c>
      <c r="L53" s="50">
        <f t="shared" si="5"/>
        <v>0.25141826817362239</v>
      </c>
      <c r="M53" s="52">
        <v>1.8814766233766234</v>
      </c>
      <c r="N53" s="33"/>
      <c r="O53" s="32"/>
    </row>
    <row r="54" spans="2:15" x14ac:dyDescent="0.25">
      <c r="B54" s="31"/>
      <c r="C54" s="28"/>
      <c r="D54" s="48" t="s">
        <v>9</v>
      </c>
      <c r="E54" s="49">
        <f>+E53+E51</f>
        <v>915833</v>
      </c>
      <c r="F54" s="48"/>
      <c r="G54" s="51">
        <f>+E54/E$54</f>
        <v>1</v>
      </c>
      <c r="H54" s="99">
        <v>1.3203333333333338</v>
      </c>
      <c r="I54" s="33"/>
      <c r="J54" s="48" t="s">
        <v>9</v>
      </c>
      <c r="K54" s="49">
        <f>SUM(K43:K53)</f>
        <v>22739</v>
      </c>
      <c r="L54" s="51">
        <f t="shared" si="5"/>
        <v>1</v>
      </c>
      <c r="M54" s="99">
        <v>1.8392530120481925</v>
      </c>
      <c r="N54" s="33"/>
      <c r="O54" s="32"/>
    </row>
    <row r="55" spans="2:15" x14ac:dyDescent="0.25">
      <c r="B55" s="31"/>
      <c r="C55" s="28"/>
      <c r="D55" s="53" t="s">
        <v>31</v>
      </c>
      <c r="E55" s="33"/>
      <c r="F55" s="33"/>
      <c r="G55" s="33"/>
      <c r="H55" s="28"/>
      <c r="I55" s="33"/>
      <c r="J55" s="33"/>
      <c r="K55" s="33"/>
      <c r="L55" s="33"/>
      <c r="M55" s="33"/>
      <c r="N55" s="33"/>
      <c r="O55" s="32"/>
    </row>
    <row r="56" spans="2:15" ht="15" customHeight="1" x14ac:dyDescent="0.25">
      <c r="B56" s="31"/>
      <c r="C56" s="33"/>
      <c r="D56" s="168" t="s">
        <v>33</v>
      </c>
      <c r="E56" s="168"/>
      <c r="F56" s="168"/>
      <c r="G56" s="168"/>
      <c r="H56" s="168"/>
      <c r="I56" s="168"/>
      <c r="J56" s="168"/>
      <c r="K56" s="168"/>
      <c r="L56" s="168"/>
      <c r="M56" s="33"/>
      <c r="N56" s="33"/>
      <c r="O56" s="32"/>
    </row>
    <row r="57" spans="2:15" x14ac:dyDescent="0.25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  <row r="58" spans="2:15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2:15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2:15" x14ac:dyDescent="0.25">
      <c r="B60" s="40" t="s">
        <v>66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2:15" x14ac:dyDescent="0.25">
      <c r="B61" s="74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2"/>
    </row>
    <row r="62" spans="2:15" x14ac:dyDescent="0.25">
      <c r="B62" s="31"/>
      <c r="C62" s="28"/>
      <c r="D62" s="28"/>
      <c r="E62" s="166" t="s">
        <v>61</v>
      </c>
      <c r="F62" s="166"/>
      <c r="G62" s="166"/>
      <c r="H62" s="166"/>
      <c r="I62" s="166"/>
      <c r="J62" s="166"/>
      <c r="K62" s="166"/>
      <c r="L62" s="28"/>
      <c r="M62" s="28"/>
      <c r="N62" s="33"/>
      <c r="O62" s="32"/>
    </row>
    <row r="63" spans="2:15" x14ac:dyDescent="0.25">
      <c r="B63" s="31"/>
      <c r="C63" s="28"/>
      <c r="D63" s="28"/>
      <c r="E63" s="20" t="s">
        <v>62</v>
      </c>
      <c r="F63" s="20" t="s">
        <v>53</v>
      </c>
      <c r="G63" s="20" t="s">
        <v>56</v>
      </c>
      <c r="H63" s="20" t="s">
        <v>54</v>
      </c>
      <c r="I63" s="20" t="s">
        <v>56</v>
      </c>
      <c r="J63" s="65" t="s">
        <v>55</v>
      </c>
      <c r="K63" s="20" t="s">
        <v>56</v>
      </c>
      <c r="L63" s="28"/>
      <c r="M63" s="28"/>
      <c r="N63" s="33"/>
      <c r="O63" s="32"/>
    </row>
    <row r="64" spans="2:15" x14ac:dyDescent="0.25">
      <c r="B64" s="31"/>
      <c r="C64" s="28"/>
      <c r="D64" s="28"/>
      <c r="E64" s="71" t="s">
        <v>60</v>
      </c>
      <c r="F64" s="66">
        <f>SUM(F65:F70)</f>
        <v>255</v>
      </c>
      <c r="G64" s="72">
        <f>+F64/F72</f>
        <v>0.42929292929292928</v>
      </c>
      <c r="H64" s="66">
        <f>SUM(H65:H70)</f>
        <v>5485</v>
      </c>
      <c r="I64" s="72">
        <f>+H64/H72</f>
        <v>0.58782552781052411</v>
      </c>
      <c r="J64" s="66">
        <f>SUM(J65:J70)</f>
        <v>8281</v>
      </c>
      <c r="K64" s="72">
        <f>+J64/J72</f>
        <v>0.59243096294176567</v>
      </c>
      <c r="L64" s="28"/>
      <c r="M64" s="28"/>
      <c r="N64" s="33"/>
      <c r="O64" s="32"/>
    </row>
    <row r="65" spans="2:15" x14ac:dyDescent="0.25">
      <c r="B65" s="31"/>
      <c r="C65" s="28"/>
      <c r="D65" s="28"/>
      <c r="E65" s="22" t="s">
        <v>48</v>
      </c>
      <c r="F65" s="47">
        <v>20</v>
      </c>
      <c r="G65" s="68">
        <f t="shared" ref="G65:G70" si="6">+F65/F$64</f>
        <v>7.8431372549019607E-2</v>
      </c>
      <c r="H65" s="47">
        <v>329</v>
      </c>
      <c r="I65" s="68">
        <f t="shared" ref="I65:I70" si="7">+H65/H$64</f>
        <v>5.9981768459434821E-2</v>
      </c>
      <c r="J65" s="47">
        <v>469</v>
      </c>
      <c r="K65" s="68">
        <f t="shared" ref="K65:K70" si="8">+J65/J$64</f>
        <v>5.6635672020287402E-2</v>
      </c>
      <c r="L65" s="28"/>
      <c r="M65" s="28"/>
      <c r="N65" s="33"/>
      <c r="O65" s="32"/>
    </row>
    <row r="66" spans="2:15" x14ac:dyDescent="0.25">
      <c r="B66" s="31"/>
      <c r="C66" s="28"/>
      <c r="D66" s="28"/>
      <c r="E66" s="22" t="s">
        <v>49</v>
      </c>
      <c r="F66" s="47">
        <v>176</v>
      </c>
      <c r="G66" s="63">
        <f t="shared" si="6"/>
        <v>0.69019607843137254</v>
      </c>
      <c r="H66" s="47">
        <v>3345</v>
      </c>
      <c r="I66" s="63">
        <f t="shared" si="7"/>
        <v>0.60984503190519601</v>
      </c>
      <c r="J66" s="47">
        <v>4857</v>
      </c>
      <c r="K66" s="63">
        <f t="shared" si="8"/>
        <v>0.58652336674314698</v>
      </c>
      <c r="L66" s="28"/>
      <c r="M66" s="21"/>
      <c r="N66" s="33"/>
      <c r="O66" s="32"/>
    </row>
    <row r="67" spans="2:15" x14ac:dyDescent="0.25">
      <c r="B67" s="31"/>
      <c r="C67" s="28"/>
      <c r="D67" s="28"/>
      <c r="E67" s="22" t="s">
        <v>50</v>
      </c>
      <c r="F67" s="47">
        <v>55</v>
      </c>
      <c r="G67" s="63">
        <f t="shared" si="6"/>
        <v>0.21568627450980393</v>
      </c>
      <c r="H67" s="47">
        <v>1454</v>
      </c>
      <c r="I67" s="63">
        <f t="shared" si="7"/>
        <v>0.26508659981768462</v>
      </c>
      <c r="J67" s="47">
        <v>2375</v>
      </c>
      <c r="K67" s="63">
        <f t="shared" si="8"/>
        <v>0.28680111097693517</v>
      </c>
      <c r="L67" s="28"/>
      <c r="M67" s="28"/>
      <c r="N67" s="33"/>
      <c r="O67" s="32"/>
    </row>
    <row r="68" spans="2:15" x14ac:dyDescent="0.25">
      <c r="B68" s="31"/>
      <c r="C68" s="28"/>
      <c r="D68" s="28"/>
      <c r="E68" s="22" t="s">
        <v>51</v>
      </c>
      <c r="F68" s="47">
        <v>4</v>
      </c>
      <c r="G68" s="63">
        <f t="shared" si="6"/>
        <v>1.5686274509803921E-2</v>
      </c>
      <c r="H68" s="47">
        <v>357</v>
      </c>
      <c r="I68" s="63">
        <f t="shared" si="7"/>
        <v>6.5086599817684596E-2</v>
      </c>
      <c r="J68" s="47">
        <v>580</v>
      </c>
      <c r="K68" s="63">
        <f t="shared" si="8"/>
        <v>7.0039850259630484E-2</v>
      </c>
      <c r="L68" s="28"/>
      <c r="M68" s="28"/>
      <c r="N68" s="33"/>
      <c r="O68" s="32"/>
    </row>
    <row r="69" spans="2:15" x14ac:dyDescent="0.25">
      <c r="B69" s="31"/>
      <c r="C69" s="28"/>
      <c r="D69" s="28"/>
      <c r="E69" s="22" t="s">
        <v>52</v>
      </c>
      <c r="F69" s="47">
        <v>0</v>
      </c>
      <c r="G69" s="63">
        <f t="shared" si="6"/>
        <v>0</v>
      </c>
      <c r="H69" s="47">
        <v>0</v>
      </c>
      <c r="I69" s="63">
        <f t="shared" si="7"/>
        <v>0</v>
      </c>
      <c r="J69" s="47">
        <v>0</v>
      </c>
      <c r="K69" s="63">
        <f t="shared" si="8"/>
        <v>0</v>
      </c>
      <c r="L69" s="28"/>
      <c r="M69" s="28"/>
      <c r="N69" s="33"/>
      <c r="O69" s="32"/>
    </row>
    <row r="70" spans="2:15" x14ac:dyDescent="0.25">
      <c r="B70" s="31"/>
      <c r="C70" s="28"/>
      <c r="D70" s="28"/>
      <c r="E70" s="22" t="s">
        <v>63</v>
      </c>
      <c r="F70" s="47">
        <v>0</v>
      </c>
      <c r="G70" s="63">
        <f t="shared" si="6"/>
        <v>0</v>
      </c>
      <c r="H70" s="47">
        <v>0</v>
      </c>
      <c r="I70" s="63">
        <f t="shared" si="7"/>
        <v>0</v>
      </c>
      <c r="J70" s="47">
        <v>0</v>
      </c>
      <c r="K70" s="63">
        <f t="shared" si="8"/>
        <v>0</v>
      </c>
      <c r="L70" s="28"/>
      <c r="M70" s="28"/>
      <c r="N70" s="33"/>
      <c r="O70" s="32"/>
    </row>
    <row r="71" spans="2:15" ht="15.75" thickBot="1" x14ac:dyDescent="0.3">
      <c r="B71" s="31"/>
      <c r="C71" s="28"/>
      <c r="D71" s="28"/>
      <c r="E71" s="69" t="s">
        <v>58</v>
      </c>
      <c r="F71" s="70">
        <v>339</v>
      </c>
      <c r="G71" s="73">
        <f>+F71/F72</f>
        <v>0.57070707070707072</v>
      </c>
      <c r="H71" s="70">
        <v>3846</v>
      </c>
      <c r="I71" s="73">
        <f>+H71/H72</f>
        <v>0.41217447218947595</v>
      </c>
      <c r="J71" s="70">
        <v>5697</v>
      </c>
      <c r="K71" s="73">
        <f>+J71/J72</f>
        <v>0.40756903705823438</v>
      </c>
      <c r="L71" s="28"/>
      <c r="M71" s="28"/>
      <c r="N71" s="33"/>
      <c r="O71" s="32"/>
    </row>
    <row r="72" spans="2:15" ht="15.75" thickTop="1" x14ac:dyDescent="0.25">
      <c r="B72" s="31"/>
      <c r="C72" s="28"/>
      <c r="D72" s="28"/>
      <c r="E72" s="71" t="s">
        <v>59</v>
      </c>
      <c r="F72" s="66">
        <f>+F71+F64</f>
        <v>594</v>
      </c>
      <c r="G72" s="67"/>
      <c r="H72" s="66">
        <f>+H71+H64</f>
        <v>9331</v>
      </c>
      <c r="I72" s="67"/>
      <c r="J72" s="66">
        <f>+J71+J64</f>
        <v>13978</v>
      </c>
      <c r="K72" s="67"/>
      <c r="L72" s="28"/>
      <c r="M72" s="28"/>
      <c r="N72" s="33"/>
      <c r="O72" s="32"/>
    </row>
    <row r="73" spans="2:15" ht="15" customHeight="1" x14ac:dyDescent="0.25">
      <c r="B73" s="31"/>
      <c r="C73" s="28"/>
      <c r="D73" s="28"/>
      <c r="E73" s="181" t="s">
        <v>65</v>
      </c>
      <c r="F73" s="181"/>
      <c r="G73" s="181"/>
      <c r="H73" s="181"/>
      <c r="I73" s="181"/>
      <c r="J73" s="181"/>
      <c r="K73" s="181"/>
      <c r="L73" s="28"/>
      <c r="M73" s="28"/>
      <c r="N73" s="33"/>
      <c r="O73" s="32"/>
    </row>
    <row r="74" spans="2:15" x14ac:dyDescent="0.25">
      <c r="B74" s="31"/>
      <c r="C74" s="28"/>
      <c r="D74" s="28"/>
      <c r="E74" s="181"/>
      <c r="F74" s="181"/>
      <c r="G74" s="181"/>
      <c r="H74" s="181"/>
      <c r="I74" s="181"/>
      <c r="J74" s="181"/>
      <c r="K74" s="181"/>
      <c r="L74" s="28"/>
      <c r="M74" s="28"/>
      <c r="N74" s="33"/>
      <c r="O74" s="32"/>
    </row>
    <row r="75" spans="2:15" x14ac:dyDescent="0.25">
      <c r="B75" s="31"/>
      <c r="C75" s="28"/>
      <c r="D75" s="28"/>
      <c r="E75" s="77" t="s">
        <v>64</v>
      </c>
      <c r="F75" s="53"/>
      <c r="G75" s="53"/>
      <c r="H75" s="53"/>
      <c r="I75" s="53"/>
      <c r="J75" s="53"/>
      <c r="K75" s="28"/>
      <c r="L75" s="28"/>
      <c r="M75" s="28"/>
      <c r="N75" s="33"/>
      <c r="O75" s="32"/>
    </row>
    <row r="76" spans="2:15" x14ac:dyDescent="0.25">
      <c r="B76" s="31"/>
      <c r="C76" s="28"/>
      <c r="D76" s="28"/>
      <c r="E76" s="75" t="s">
        <v>57</v>
      </c>
      <c r="F76" s="75"/>
      <c r="G76" s="75"/>
      <c r="H76" s="75"/>
      <c r="I76" s="75"/>
      <c r="J76" s="75"/>
      <c r="K76" s="76"/>
      <c r="L76" s="28"/>
      <c r="M76" s="28"/>
      <c r="N76" s="33"/>
      <c r="O76" s="32"/>
    </row>
    <row r="77" spans="2:15" x14ac:dyDescent="0.25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</row>
    <row r="78" spans="2:15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2:15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2:15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2:15" x14ac:dyDescent="0.25">
      <c r="B81" s="28"/>
      <c r="C81" s="28"/>
      <c r="D81" s="28"/>
      <c r="E81" s="28"/>
      <c r="F81" s="28"/>
      <c r="G81" s="47"/>
      <c r="H81" s="47"/>
      <c r="I81" s="47"/>
      <c r="J81" s="47"/>
      <c r="K81" s="47"/>
      <c r="L81" s="28"/>
      <c r="M81" s="28"/>
      <c r="N81" s="28"/>
      <c r="O81" s="28"/>
    </row>
    <row r="82" spans="2:15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2:15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2:15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2:15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2:15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2:15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2:15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2:15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2:15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2:15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2:15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2:15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2:15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2:15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2:15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2:15" x14ac:dyDescent="0.2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2:15" x14ac:dyDescent="0.2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2:15" x14ac:dyDescent="0.2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2:15" x14ac:dyDescent="0.2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2:15" x14ac:dyDescent="0.2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2:15" x14ac:dyDescent="0.2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2:15" x14ac:dyDescent="0.2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2:15" x14ac:dyDescent="0.2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2:15" x14ac:dyDescent="0.2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2:15" x14ac:dyDescent="0.2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2:15" x14ac:dyDescent="0.2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2:15" x14ac:dyDescent="0.2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2:15" x14ac:dyDescent="0.2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2:15" x14ac:dyDescent="0.2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2:15" x14ac:dyDescent="0.2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2:15" x14ac:dyDescent="0.2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2:15" x14ac:dyDescent="0.2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2:15" x14ac:dyDescent="0.2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2:15" x14ac:dyDescent="0.2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2:15" x14ac:dyDescent="0.2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2:15" x14ac:dyDescent="0.2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2:15" x14ac:dyDescent="0.2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2:15" x14ac:dyDescent="0.2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2:15" x14ac:dyDescent="0.2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2:15" x14ac:dyDescent="0.2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2:15" x14ac:dyDescent="0.2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2:15" x14ac:dyDescent="0.2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2:15" x14ac:dyDescent="0.2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2:15" x14ac:dyDescent="0.2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2:15" x14ac:dyDescent="0.2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2:15" x14ac:dyDescent="0.2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2:15" x14ac:dyDescent="0.2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2:15" x14ac:dyDescent="0.2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2:15" x14ac:dyDescent="0.2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2:15" x14ac:dyDescent="0.2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2:15" x14ac:dyDescent="0.2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2:15" x14ac:dyDescent="0.2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2:15" x14ac:dyDescent="0.2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2:15" x14ac:dyDescent="0.2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2:15" x14ac:dyDescent="0.2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2:15" x14ac:dyDescent="0.2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2:15" x14ac:dyDescent="0.2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2:15" x14ac:dyDescent="0.2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2:15" x14ac:dyDescent="0.2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2:15" x14ac:dyDescent="0.2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2:15" x14ac:dyDescent="0.2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2:15" x14ac:dyDescent="0.2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2:15" x14ac:dyDescent="0.2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2:15" x14ac:dyDescent="0.2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2:15" x14ac:dyDescent="0.2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2:15" x14ac:dyDescent="0.2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2:15" x14ac:dyDescent="0.2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2:15" x14ac:dyDescent="0.2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2:15" x14ac:dyDescent="0.2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2:15" x14ac:dyDescent="0.2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2:15" x14ac:dyDescent="0.2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2:15" x14ac:dyDescent="0.2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2:15" x14ac:dyDescent="0.2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2:15" x14ac:dyDescent="0.2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2:15" x14ac:dyDescent="0.2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2:15" x14ac:dyDescent="0.2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2:15" x14ac:dyDescent="0.2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2:15" x14ac:dyDescent="0.2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2:15" x14ac:dyDescent="0.2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2:15" x14ac:dyDescent="0.2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</sheetData>
  <mergeCells count="13">
    <mergeCell ref="E62:K62"/>
    <mergeCell ref="E73:K74"/>
    <mergeCell ref="B1:O2"/>
    <mergeCell ref="C7:N8"/>
    <mergeCell ref="F10:L10"/>
    <mergeCell ref="D40:H41"/>
    <mergeCell ref="D56:L56"/>
    <mergeCell ref="J40:M41"/>
    <mergeCell ref="M18:N22"/>
    <mergeCell ref="C27:D30"/>
    <mergeCell ref="F27:L27"/>
    <mergeCell ref="F31:L31"/>
    <mergeCell ref="C36:N3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161"/>
  <sheetViews>
    <sheetView zoomScaleNormal="100" workbookViewId="0">
      <selection activeCell="B1" sqref="B1:O2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86" t="s">
        <v>144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2:15" ht="15" customHeight="1" x14ac:dyDescent="0.25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2:15" x14ac:dyDescent="0.25">
      <c r="B3" s="8" t="str">
        <f>+B6</f>
        <v>1. Arribo de vivistantes a establecimientos de hospedaje*</v>
      </c>
      <c r="C3" s="22"/>
      <c r="D3" s="22"/>
      <c r="E3" s="22"/>
      <c r="F3" s="22"/>
      <c r="G3" s="22"/>
      <c r="H3" s="8"/>
      <c r="I3" s="23"/>
      <c r="J3" s="23" t="str">
        <f>+B60</f>
        <v>3. Establecimientos de Hospedaje Colectivo, según categoría, 2017</v>
      </c>
      <c r="K3" s="23"/>
      <c r="L3" s="23"/>
      <c r="M3" s="8"/>
      <c r="N3" s="24"/>
      <c r="O3" s="24"/>
    </row>
    <row r="4" spans="2:15" x14ac:dyDescent="0.25">
      <c r="B4" s="8" t="str">
        <f>+B35</f>
        <v>2. Arribo de vivistantes a establecimientos de hospedaje*</v>
      </c>
      <c r="C4" s="22"/>
      <c r="D4" s="22"/>
      <c r="E4" s="22"/>
      <c r="F4" s="22"/>
      <c r="G4" s="22"/>
      <c r="H4" s="8"/>
      <c r="I4" s="23"/>
      <c r="J4" s="23"/>
      <c r="K4" s="23"/>
      <c r="L4" s="23"/>
      <c r="M4" s="8"/>
      <c r="N4" s="24"/>
      <c r="O4" s="24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40" t="s">
        <v>95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2:15" ht="15" customHeight="1" x14ac:dyDescent="0.25">
      <c r="B7" s="31"/>
      <c r="C7" s="169" t="str">
        <f>+CONCATENATE("En los últimos 10 años el turismo de la región ha mostrado un importante crecimiento, es así, que en el año 2007 registró ",FIXED(K16,1)," arribos de turistas nacionales y extranjeros, mientras que el 2017 los  arribos de turistas extranjeros y nacionales sumaron ",FIXED(K26,1), ", representando un  crecimiento promedio anual de ",FIXED(M26*100,1),"%   en el periodo 2006 – 2016.")</f>
        <v>En los últimos 10 años el turismo de la región ha mostrado un importante crecimiento, es así, que en el año 2007 registró 579,347.0 arribos de turistas nacionales y extranjeros, mientras que el 2017 los  arribos de turistas extranjeros y nacionales sumaron 1,121,565.0, representando un  crecimiento promedio anual de 6.8%   en el periodo 2006 – 2016.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32"/>
    </row>
    <row r="8" spans="2:15" x14ac:dyDescent="0.25">
      <c r="B8" s="31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32"/>
    </row>
    <row r="9" spans="2:15" ht="15" customHeight="1" x14ac:dyDescent="0.25">
      <c r="B9" s="3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</row>
    <row r="10" spans="2:15" x14ac:dyDescent="0.25">
      <c r="B10" s="31"/>
      <c r="C10" s="33"/>
      <c r="D10" s="33"/>
      <c r="E10" s="33"/>
      <c r="F10" s="170" t="s">
        <v>96</v>
      </c>
      <c r="G10" s="170"/>
      <c r="H10" s="170"/>
      <c r="I10" s="170"/>
      <c r="J10" s="170"/>
      <c r="K10" s="170"/>
      <c r="L10" s="170"/>
      <c r="M10" s="33"/>
      <c r="N10" s="33"/>
      <c r="O10" s="32"/>
    </row>
    <row r="11" spans="2:15" x14ac:dyDescent="0.25">
      <c r="B11" s="31"/>
      <c r="C11" s="33"/>
      <c r="D11" s="33"/>
      <c r="E11" s="33"/>
      <c r="F11" s="18" t="s">
        <v>5</v>
      </c>
      <c r="G11" s="19" t="s">
        <v>6</v>
      </c>
      <c r="H11" s="18" t="s">
        <v>7</v>
      </c>
      <c r="I11" s="19" t="s">
        <v>8</v>
      </c>
      <c r="J11" s="18" t="s">
        <v>7</v>
      </c>
      <c r="K11" s="18" t="s">
        <v>9</v>
      </c>
      <c r="L11" s="18" t="s">
        <v>7</v>
      </c>
      <c r="M11" s="33"/>
      <c r="N11" s="33"/>
      <c r="O11" s="32"/>
    </row>
    <row r="12" spans="2:15" ht="15" customHeight="1" x14ac:dyDescent="0.25">
      <c r="B12" s="31"/>
      <c r="C12" s="33"/>
      <c r="D12" s="33"/>
      <c r="E12" s="33"/>
      <c r="F12" s="41">
        <v>2003</v>
      </c>
      <c r="G12" s="25">
        <v>369036</v>
      </c>
      <c r="H12" s="42"/>
      <c r="I12" s="25">
        <v>23982</v>
      </c>
      <c r="J12" s="42"/>
      <c r="K12" s="25">
        <f>+I12+G12</f>
        <v>393018</v>
      </c>
      <c r="L12" s="42"/>
      <c r="M12" s="33"/>
      <c r="N12" s="33"/>
      <c r="O12" s="32"/>
    </row>
    <row r="13" spans="2:15" x14ac:dyDescent="0.25">
      <c r="B13" s="31"/>
      <c r="C13" s="33"/>
      <c r="D13" s="33"/>
      <c r="E13" s="33"/>
      <c r="F13" s="41">
        <v>2004</v>
      </c>
      <c r="G13" s="25">
        <v>434752</v>
      </c>
      <c r="H13" s="43">
        <f>+G13/G12-1</f>
        <v>0.17807476777333386</v>
      </c>
      <c r="I13" s="25">
        <v>29879</v>
      </c>
      <c r="J13" s="43">
        <f>+I13/I12-1</f>
        <v>0.24589275289800683</v>
      </c>
      <c r="K13" s="25">
        <f>+I13+G13</f>
        <v>464631</v>
      </c>
      <c r="L13" s="43">
        <f>+K13/K12-1</f>
        <v>0.18221302841091247</v>
      </c>
      <c r="M13" s="33"/>
      <c r="N13" s="33"/>
      <c r="O13" s="32"/>
    </row>
    <row r="14" spans="2:15" x14ac:dyDescent="0.25">
      <c r="B14" s="31"/>
      <c r="C14" s="33"/>
      <c r="D14" s="33"/>
      <c r="E14" s="33"/>
      <c r="F14" s="41">
        <v>2005</v>
      </c>
      <c r="G14" s="25">
        <v>474378</v>
      </c>
      <c r="H14" s="43">
        <f t="shared" ref="H14:J26" si="0">+G14/G13-1</f>
        <v>9.1146216693655191E-2</v>
      </c>
      <c r="I14" s="25">
        <v>29931</v>
      </c>
      <c r="J14" s="43">
        <f t="shared" si="0"/>
        <v>1.7403527561163923E-3</v>
      </c>
      <c r="K14" s="25">
        <f t="shared" ref="K14:K26" si="1">+I14+G14</f>
        <v>504309</v>
      </c>
      <c r="L14" s="43">
        <f t="shared" ref="L14:L26" si="2">+K14/K13-1</f>
        <v>8.5396798749975744E-2</v>
      </c>
      <c r="M14" s="33"/>
      <c r="N14" s="33"/>
      <c r="O14" s="32"/>
    </row>
    <row r="15" spans="2:15" x14ac:dyDescent="0.25">
      <c r="B15" s="31"/>
      <c r="C15" s="33"/>
      <c r="D15" s="33"/>
      <c r="E15" s="33"/>
      <c r="F15" s="41">
        <v>2006</v>
      </c>
      <c r="G15" s="25">
        <v>485258</v>
      </c>
      <c r="H15" s="43">
        <f t="shared" si="0"/>
        <v>2.2935296324871679E-2</v>
      </c>
      <c r="I15" s="25">
        <v>32776</v>
      </c>
      <c r="J15" s="43">
        <f t="shared" si="0"/>
        <v>9.5051952824830366E-2</v>
      </c>
      <c r="K15" s="25">
        <f t="shared" si="1"/>
        <v>518034</v>
      </c>
      <c r="L15" s="43">
        <f t="shared" si="2"/>
        <v>2.7215457189937231E-2</v>
      </c>
      <c r="M15" s="33"/>
      <c r="N15" s="33"/>
      <c r="O15" s="32"/>
    </row>
    <row r="16" spans="2:15" x14ac:dyDescent="0.25">
      <c r="B16" s="31"/>
      <c r="C16" s="33"/>
      <c r="D16" s="33"/>
      <c r="E16" s="33"/>
      <c r="F16" s="41">
        <v>2007</v>
      </c>
      <c r="G16" s="25">
        <v>547269</v>
      </c>
      <c r="H16" s="43">
        <f t="shared" si="0"/>
        <v>0.12778975307980489</v>
      </c>
      <c r="I16" s="25">
        <v>32078</v>
      </c>
      <c r="J16" s="43">
        <f t="shared" si="0"/>
        <v>-2.1296070295338088E-2</v>
      </c>
      <c r="K16" s="25">
        <f t="shared" si="1"/>
        <v>579347</v>
      </c>
      <c r="L16" s="43">
        <f t="shared" si="2"/>
        <v>0.11835709625236945</v>
      </c>
      <c r="M16" s="33"/>
      <c r="N16" s="33"/>
      <c r="O16" s="32"/>
    </row>
    <row r="17" spans="2:15" x14ac:dyDescent="0.25">
      <c r="B17" s="31"/>
      <c r="C17" s="33"/>
      <c r="D17" s="33"/>
      <c r="E17" s="33"/>
      <c r="F17" s="41">
        <v>2008</v>
      </c>
      <c r="G17" s="25">
        <v>633791</v>
      </c>
      <c r="H17" s="43">
        <f t="shared" si="0"/>
        <v>0.15809775448636776</v>
      </c>
      <c r="I17" s="25">
        <v>35241</v>
      </c>
      <c r="J17" s="43">
        <f t="shared" si="0"/>
        <v>9.8603404202256995E-2</v>
      </c>
      <c r="K17" s="25">
        <f t="shared" si="1"/>
        <v>669032</v>
      </c>
      <c r="L17" s="43">
        <f t="shared" si="2"/>
        <v>0.15480359784377939</v>
      </c>
      <c r="M17" s="33"/>
      <c r="N17" s="33"/>
      <c r="O17" s="32"/>
    </row>
    <row r="18" spans="2:15" ht="15" customHeight="1" x14ac:dyDescent="0.25">
      <c r="B18" s="31"/>
      <c r="C18" s="33"/>
      <c r="D18" s="33"/>
      <c r="E18" s="33"/>
      <c r="F18" s="41">
        <v>2009</v>
      </c>
      <c r="G18" s="25">
        <v>668950</v>
      </c>
      <c r="H18" s="43">
        <f t="shared" si="0"/>
        <v>5.5474123173096412E-2</v>
      </c>
      <c r="I18" s="25">
        <v>48069</v>
      </c>
      <c r="J18" s="43">
        <f t="shared" si="0"/>
        <v>0.36400783178683915</v>
      </c>
      <c r="K18" s="25">
        <f t="shared" si="1"/>
        <v>717019</v>
      </c>
      <c r="L18" s="43">
        <f t="shared" si="2"/>
        <v>7.1726016094895373E-2</v>
      </c>
      <c r="M18" s="183" t="s">
        <v>10</v>
      </c>
      <c r="N18" s="184"/>
      <c r="O18" s="32"/>
    </row>
    <row r="19" spans="2:15" x14ac:dyDescent="0.25">
      <c r="B19" s="31"/>
      <c r="C19" s="33"/>
      <c r="D19" s="33"/>
      <c r="E19" s="33"/>
      <c r="F19" s="41">
        <v>2010</v>
      </c>
      <c r="G19" s="25">
        <v>685268</v>
      </c>
      <c r="H19" s="43">
        <f t="shared" si="0"/>
        <v>2.4393452425442774E-2</v>
      </c>
      <c r="I19" s="25">
        <v>47252</v>
      </c>
      <c r="J19" s="43">
        <f t="shared" si="0"/>
        <v>-1.6996401006885931E-2</v>
      </c>
      <c r="K19" s="25">
        <f t="shared" si="1"/>
        <v>732520</v>
      </c>
      <c r="L19" s="43">
        <f t="shared" si="2"/>
        <v>2.1618673982140013E-2</v>
      </c>
      <c r="M19" s="183"/>
      <c r="N19" s="184"/>
      <c r="O19" s="32"/>
    </row>
    <row r="20" spans="2:15" x14ac:dyDescent="0.25">
      <c r="B20" s="31"/>
      <c r="C20" s="33"/>
      <c r="D20" s="33"/>
      <c r="E20" s="33"/>
      <c r="F20" s="41">
        <v>2011</v>
      </c>
      <c r="G20" s="25">
        <v>821975</v>
      </c>
      <c r="H20" s="43">
        <f t="shared" si="0"/>
        <v>0.19949421248329124</v>
      </c>
      <c r="I20" s="25">
        <v>64230</v>
      </c>
      <c r="J20" s="43">
        <f t="shared" si="0"/>
        <v>0.359307542537882</v>
      </c>
      <c r="K20" s="25">
        <f t="shared" si="1"/>
        <v>886205</v>
      </c>
      <c r="L20" s="43">
        <f t="shared" si="2"/>
        <v>0.2098031453066127</v>
      </c>
      <c r="M20" s="183"/>
      <c r="N20" s="184"/>
      <c r="O20" s="32"/>
    </row>
    <row r="21" spans="2:15" x14ac:dyDescent="0.25">
      <c r="B21" s="31"/>
      <c r="C21" s="33"/>
      <c r="D21" s="33"/>
      <c r="E21" s="33"/>
      <c r="F21" s="41">
        <v>2012</v>
      </c>
      <c r="G21" s="25">
        <v>989688</v>
      </c>
      <c r="H21" s="43">
        <f t="shared" si="0"/>
        <v>0.20403661911858628</v>
      </c>
      <c r="I21" s="25">
        <v>66934</v>
      </c>
      <c r="J21" s="43">
        <f t="shared" si="0"/>
        <v>4.2098707768955412E-2</v>
      </c>
      <c r="K21" s="25">
        <f t="shared" si="1"/>
        <v>1056622</v>
      </c>
      <c r="L21" s="43">
        <f t="shared" si="2"/>
        <v>0.19229975005783095</v>
      </c>
      <c r="M21" s="183"/>
      <c r="N21" s="184"/>
      <c r="O21" s="32"/>
    </row>
    <row r="22" spans="2:15" ht="15" customHeight="1" x14ac:dyDescent="0.25">
      <c r="B22" s="31"/>
      <c r="C22" s="33"/>
      <c r="D22" s="33"/>
      <c r="E22" s="33"/>
      <c r="F22" s="41">
        <v>2013</v>
      </c>
      <c r="G22" s="25">
        <v>1090212</v>
      </c>
      <c r="H22" s="43">
        <f t="shared" si="0"/>
        <v>0.1015714043213618</v>
      </c>
      <c r="I22" s="25">
        <v>73113</v>
      </c>
      <c r="J22" s="43">
        <f t="shared" si="0"/>
        <v>9.2314817581498287E-2</v>
      </c>
      <c r="K22" s="25">
        <f t="shared" si="1"/>
        <v>1163325</v>
      </c>
      <c r="L22" s="43">
        <f t="shared" si="2"/>
        <v>0.10098502586544678</v>
      </c>
      <c r="M22" s="183"/>
      <c r="N22" s="184"/>
      <c r="O22" s="32"/>
    </row>
    <row r="23" spans="2:15" x14ac:dyDescent="0.25">
      <c r="B23" s="31"/>
      <c r="C23" s="33"/>
      <c r="D23" s="33"/>
      <c r="E23" s="33"/>
      <c r="F23" s="41">
        <v>2014</v>
      </c>
      <c r="G23" s="25">
        <v>1065560</v>
      </c>
      <c r="H23" s="43">
        <f t="shared" si="0"/>
        <v>-2.2612115808668398E-2</v>
      </c>
      <c r="I23" s="25">
        <v>92998</v>
      </c>
      <c r="J23" s="43">
        <f t="shared" si="0"/>
        <v>0.27197625593259755</v>
      </c>
      <c r="K23" s="25">
        <f t="shared" si="1"/>
        <v>1158558</v>
      </c>
      <c r="L23" s="43">
        <f t="shared" si="2"/>
        <v>-4.0977370898072074E-3</v>
      </c>
      <c r="M23" s="21"/>
      <c r="N23" s="33"/>
      <c r="O23" s="32"/>
    </row>
    <row r="24" spans="2:15" x14ac:dyDescent="0.25">
      <c r="B24" s="31"/>
      <c r="C24" s="33"/>
      <c r="D24" s="33"/>
      <c r="E24" s="33"/>
      <c r="F24" s="41">
        <v>2015</v>
      </c>
      <c r="G24" s="25">
        <v>1074598</v>
      </c>
      <c r="H24" s="43">
        <f t="shared" si="0"/>
        <v>8.4819249971845867E-3</v>
      </c>
      <c r="I24" s="25">
        <v>77711</v>
      </c>
      <c r="J24" s="43">
        <f t="shared" si="0"/>
        <v>-0.16437987913718577</v>
      </c>
      <c r="K24" s="25">
        <f t="shared" si="1"/>
        <v>1152309</v>
      </c>
      <c r="L24" s="43">
        <f t="shared" si="2"/>
        <v>-5.393773984556649E-3</v>
      </c>
      <c r="M24" s="34"/>
      <c r="N24" s="33"/>
      <c r="O24" s="32"/>
    </row>
    <row r="25" spans="2:15" x14ac:dyDescent="0.25">
      <c r="B25" s="31"/>
      <c r="C25" s="33"/>
      <c r="D25" s="33"/>
      <c r="E25" s="33"/>
      <c r="F25" s="41">
        <v>2016</v>
      </c>
      <c r="G25" s="25">
        <v>1077190</v>
      </c>
      <c r="H25" s="43">
        <f t="shared" si="0"/>
        <v>2.4120647907404091E-3</v>
      </c>
      <c r="I25" s="25">
        <v>94872</v>
      </c>
      <c r="J25" s="43">
        <f t="shared" si="0"/>
        <v>0.22083102778242458</v>
      </c>
      <c r="K25" s="25">
        <f t="shared" si="1"/>
        <v>1172062</v>
      </c>
      <c r="L25" s="43">
        <f t="shared" si="2"/>
        <v>1.7142103376785123E-2</v>
      </c>
      <c r="M25" s="33"/>
      <c r="N25" s="33"/>
      <c r="O25" s="32"/>
    </row>
    <row r="26" spans="2:15" x14ac:dyDescent="0.25">
      <c r="B26" s="31"/>
      <c r="C26" s="33"/>
      <c r="D26" s="33"/>
      <c r="E26" s="33"/>
      <c r="F26" s="41">
        <v>2017</v>
      </c>
      <c r="G26" s="25">
        <v>1038513</v>
      </c>
      <c r="H26" s="43">
        <f t="shared" si="0"/>
        <v>-3.5905457718694023E-2</v>
      </c>
      <c r="I26" s="25">
        <v>83052</v>
      </c>
      <c r="J26" s="43">
        <f t="shared" si="0"/>
        <v>-0.12458891980774101</v>
      </c>
      <c r="K26" s="25">
        <f t="shared" si="1"/>
        <v>1121565</v>
      </c>
      <c r="L26" s="43">
        <f t="shared" si="2"/>
        <v>-4.3083898292069822E-2</v>
      </c>
      <c r="M26" s="45">
        <f>+(K26/K16)^(1/10)-1</f>
        <v>6.8288537572430918E-2</v>
      </c>
      <c r="N26" s="33"/>
      <c r="O26" s="32"/>
    </row>
    <row r="27" spans="2:15" ht="15" customHeight="1" x14ac:dyDescent="0.25">
      <c r="B27" s="31"/>
      <c r="C27" s="182" t="s">
        <v>11</v>
      </c>
      <c r="D27" s="182"/>
      <c r="E27" s="33"/>
      <c r="F27" s="171" t="s">
        <v>12</v>
      </c>
      <c r="G27" s="171"/>
      <c r="H27" s="171"/>
      <c r="I27" s="171"/>
      <c r="J27" s="171"/>
      <c r="K27" s="171"/>
      <c r="L27" s="171"/>
      <c r="M27" s="33"/>
      <c r="N27" s="33"/>
      <c r="O27" s="32"/>
    </row>
    <row r="28" spans="2:15" x14ac:dyDescent="0.25">
      <c r="B28" s="31"/>
      <c r="C28" s="182"/>
      <c r="D28" s="182"/>
      <c r="E28" s="33"/>
      <c r="F28" s="44">
        <v>2007</v>
      </c>
      <c r="G28" s="26">
        <f>+G16/K16</f>
        <v>0.94463076532717005</v>
      </c>
      <c r="H28" s="27"/>
      <c r="I28" s="26">
        <f>+I16/K16</f>
        <v>5.5369234672829927E-2</v>
      </c>
      <c r="J28" s="27"/>
      <c r="K28" s="26">
        <f>+I28+G28</f>
        <v>1</v>
      </c>
      <c r="L28" s="27"/>
      <c r="M28" s="33"/>
      <c r="N28" s="33"/>
      <c r="O28" s="32"/>
    </row>
    <row r="29" spans="2:15" x14ac:dyDescent="0.25">
      <c r="B29" s="31"/>
      <c r="C29" s="182"/>
      <c r="D29" s="182"/>
      <c r="E29" s="33"/>
      <c r="F29" s="44">
        <v>2012</v>
      </c>
      <c r="G29" s="26">
        <f>+G21/K21</f>
        <v>0.93665284273846272</v>
      </c>
      <c r="H29" s="27"/>
      <c r="I29" s="26">
        <f>+I21/K21</f>
        <v>6.3347157261537237E-2</v>
      </c>
      <c r="J29" s="27"/>
      <c r="K29" s="26">
        <f>+I29+G29</f>
        <v>1</v>
      </c>
      <c r="L29" s="27"/>
      <c r="M29" s="33"/>
      <c r="N29" s="33"/>
      <c r="O29" s="32"/>
    </row>
    <row r="30" spans="2:15" x14ac:dyDescent="0.25">
      <c r="B30" s="31"/>
      <c r="C30" s="182"/>
      <c r="D30" s="182"/>
      <c r="E30" s="33"/>
      <c r="F30" s="44">
        <v>2017</v>
      </c>
      <c r="G30" s="26">
        <f>+G26/K26</f>
        <v>0.92594990036243996</v>
      </c>
      <c r="H30" s="27"/>
      <c r="I30" s="26">
        <f>+I26/K26</f>
        <v>7.4050099637560013E-2</v>
      </c>
      <c r="J30" s="27"/>
      <c r="K30" s="26">
        <f>+I30+G30</f>
        <v>1</v>
      </c>
      <c r="L30" s="27"/>
      <c r="M30" s="33"/>
      <c r="N30" s="33"/>
      <c r="O30" s="32"/>
    </row>
    <row r="31" spans="2:15" x14ac:dyDescent="0.25">
      <c r="B31" s="31"/>
      <c r="C31" s="33"/>
      <c r="D31" s="33"/>
      <c r="E31" s="33"/>
      <c r="F31" s="172" t="s">
        <v>13</v>
      </c>
      <c r="G31" s="172"/>
      <c r="H31" s="172"/>
      <c r="I31" s="172"/>
      <c r="J31" s="172"/>
      <c r="K31" s="172"/>
      <c r="L31" s="172"/>
      <c r="M31" s="33"/>
      <c r="N31" s="33"/>
      <c r="O31" s="32"/>
    </row>
    <row r="32" spans="2:15" ht="15" customHeight="1" x14ac:dyDescent="0.2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</row>
    <row r="33" spans="2:15" x14ac:dyDescent="0.25">
      <c r="B33" s="3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5" x14ac:dyDescent="0.2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2:15" x14ac:dyDescent="0.25">
      <c r="B35" s="40" t="s">
        <v>97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  <row r="36" spans="2:15" ht="15" customHeight="1" x14ac:dyDescent="0.25">
      <c r="B36" s="31"/>
      <c r="C36" s="169" t="str">
        <f>+CONCATENATE("Sin considerar a los residentes de esta región, entre las principales regiones de procedencia de los huespedes nacionales figuran ",D43," con ",FIXED(E43,0)," arribos en esta región (equivalente al ",FIXED(F43*100,1),"% de este total), ",D44," con ",FIXED(E44,0)," arribos (",FIXED(F44*100,1),"%)  y ",D45," con ",FIXED(E45,0)," arribos (",FIXED(F45*100,1)," %). En tanto  ",J43," es el principal lugar de procedencia de los huespedes del exterior con ",FIXED(K43,0),"  arribos (equivalente al ",FIXED(L43*100,1)," % de los arribos del exterior), le sigue ",J44,"  con  ",FIXED(K44,0),"  arribos (",FIXED(L44*100,1)," %) y ",J45," con ",FIXED(K45,0)," (",FIXED(L45*100,1)," %) entre las principales.")</f>
        <v>Sin considerar a los residentes de esta región, entre las principales regiones de procedencia de los huespedes nacionales figuran Lima Metropolitana Y Callao con 250,941 arribos en esta región (equivalente al 49.5% de este total), Lima Provincias con 53,991 arribos (10.6%)  y Lambayeque con 45,332 arribos (8.9 %). En tanto  Ecuador es el principal lugar de procedencia de los huespedes del exterior con 25,383  arribos (equivalente al 30.6 % de los arribos del exterior), le sigue Chile  con  12,060  arribos (14.5 %) y Argentina con 5,834 (7.0 %) entre las principales.</v>
      </c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32"/>
    </row>
    <row r="37" spans="2:15" x14ac:dyDescent="0.25">
      <c r="B37" s="31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32"/>
    </row>
    <row r="38" spans="2:15" x14ac:dyDescent="0.25">
      <c r="B38" s="31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32"/>
    </row>
    <row r="39" spans="2:15" x14ac:dyDescent="0.25">
      <c r="B39" s="31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32"/>
    </row>
    <row r="40" spans="2:15" ht="15" customHeight="1" x14ac:dyDescent="0.25">
      <c r="B40" s="31"/>
      <c r="C40" s="28"/>
      <c r="D40" s="166" t="s">
        <v>28</v>
      </c>
      <c r="E40" s="166"/>
      <c r="F40" s="166"/>
      <c r="G40" s="166"/>
      <c r="H40" s="166"/>
      <c r="I40" s="33"/>
      <c r="J40" s="176" t="s">
        <v>47</v>
      </c>
      <c r="K40" s="176"/>
      <c r="L40" s="176"/>
      <c r="M40" s="176"/>
      <c r="N40" s="33"/>
      <c r="O40" s="32"/>
    </row>
    <row r="41" spans="2:15" x14ac:dyDescent="0.25">
      <c r="B41" s="31"/>
      <c r="C41" s="28"/>
      <c r="D41" s="166"/>
      <c r="E41" s="166"/>
      <c r="F41" s="166"/>
      <c r="G41" s="166"/>
      <c r="H41" s="166"/>
      <c r="I41" s="33"/>
      <c r="J41" s="176"/>
      <c r="K41" s="176"/>
      <c r="L41" s="176"/>
      <c r="M41" s="176"/>
      <c r="N41" s="33"/>
      <c r="O41" s="32"/>
    </row>
    <row r="42" spans="2:15" x14ac:dyDescent="0.25">
      <c r="B42" s="31"/>
      <c r="C42" s="146">
        <f>+G26-E54</f>
        <v>0</v>
      </c>
      <c r="D42" s="20" t="s">
        <v>4</v>
      </c>
      <c r="E42" s="20" t="s">
        <v>14</v>
      </c>
      <c r="F42" s="20" t="s">
        <v>15</v>
      </c>
      <c r="G42" s="20" t="s">
        <v>16</v>
      </c>
      <c r="H42" s="20" t="s">
        <v>32</v>
      </c>
      <c r="I42" s="146">
        <f>+I26-K54</f>
        <v>0</v>
      </c>
      <c r="J42" s="20" t="s">
        <v>17</v>
      </c>
      <c r="K42" s="20" t="s">
        <v>14</v>
      </c>
      <c r="L42" s="20" t="s">
        <v>16</v>
      </c>
      <c r="M42" s="20" t="s">
        <v>32</v>
      </c>
      <c r="N42" s="33"/>
      <c r="O42" s="32"/>
    </row>
    <row r="43" spans="2:15" x14ac:dyDescent="0.25">
      <c r="B43" s="31"/>
      <c r="C43" s="28"/>
      <c r="D43" s="22" t="s">
        <v>26</v>
      </c>
      <c r="E43" s="47">
        <v>250941</v>
      </c>
      <c r="F43" s="50">
        <f t="shared" ref="F43:F51" si="3">+E43/E$51</f>
        <v>0.49452641411643217</v>
      </c>
      <c r="G43" s="50">
        <f t="shared" ref="G43:G50" si="4">+E43/E$54</f>
        <v>0.24163491453645741</v>
      </c>
      <c r="H43" s="52">
        <v>1.7341666666666666</v>
      </c>
      <c r="I43" s="33"/>
      <c r="J43" s="22" t="s">
        <v>117</v>
      </c>
      <c r="K43" s="47">
        <v>25383</v>
      </c>
      <c r="L43" s="50">
        <f t="shared" ref="L43:L54" si="5">+K43/K$54</f>
        <v>0.30562779945094637</v>
      </c>
      <c r="M43" s="52">
        <v>1.5108333333333335</v>
      </c>
      <c r="N43" s="33"/>
      <c r="O43" s="32"/>
    </row>
    <row r="44" spans="2:15" x14ac:dyDescent="0.25">
      <c r="B44" s="31"/>
      <c r="C44" s="28"/>
      <c r="D44" s="22" t="s">
        <v>27</v>
      </c>
      <c r="E44" s="47">
        <v>53991</v>
      </c>
      <c r="F44" s="50">
        <f t="shared" si="3"/>
        <v>0.10639941509980549</v>
      </c>
      <c r="G44" s="50">
        <f t="shared" si="4"/>
        <v>5.1988757001597476E-2</v>
      </c>
      <c r="H44" s="52">
        <v>1.3166666666666667</v>
      </c>
      <c r="I44" s="33"/>
      <c r="J44" s="22" t="s">
        <v>38</v>
      </c>
      <c r="K44" s="47">
        <v>12060</v>
      </c>
      <c r="L44" s="50">
        <f t="shared" si="5"/>
        <v>0.14521022973558734</v>
      </c>
      <c r="M44" s="52">
        <v>2.4858333333333333</v>
      </c>
      <c r="N44" s="33"/>
      <c r="O44" s="32"/>
    </row>
    <row r="45" spans="2:15" x14ac:dyDescent="0.25">
      <c r="B45" s="31"/>
      <c r="C45" s="28"/>
      <c r="D45" s="22" t="s">
        <v>18</v>
      </c>
      <c r="E45" s="47">
        <v>45332</v>
      </c>
      <c r="F45" s="50">
        <f t="shared" si="3"/>
        <v>8.9335227821384727E-2</v>
      </c>
      <c r="G45" s="50">
        <f t="shared" si="4"/>
        <v>4.3650873893730749E-2</v>
      </c>
      <c r="H45" s="52">
        <v>1.2883333333333333</v>
      </c>
      <c r="I45" s="33"/>
      <c r="J45" s="22" t="s">
        <v>25</v>
      </c>
      <c r="K45" s="47">
        <v>5834</v>
      </c>
      <c r="L45" s="50">
        <f t="shared" si="5"/>
        <v>7.024514761835958E-2</v>
      </c>
      <c r="M45" s="52">
        <v>2.3625000000000003</v>
      </c>
      <c r="N45" s="33"/>
      <c r="O45" s="32"/>
    </row>
    <row r="46" spans="2:15" x14ac:dyDescent="0.25">
      <c r="B46" s="31"/>
      <c r="C46" s="28"/>
      <c r="D46" s="22" t="s">
        <v>22</v>
      </c>
      <c r="E46" s="47">
        <v>43450</v>
      </c>
      <c r="F46" s="50">
        <f t="shared" si="3"/>
        <v>8.5626393030070733E-2</v>
      </c>
      <c r="G46" s="50">
        <f t="shared" si="4"/>
        <v>4.1838667402333912E-2</v>
      </c>
      <c r="H46" s="52">
        <v>1.3541666666666667</v>
      </c>
      <c r="I46" s="33"/>
      <c r="J46" s="22" t="s">
        <v>34</v>
      </c>
      <c r="K46" s="47">
        <v>5214</v>
      </c>
      <c r="L46" s="50">
        <f t="shared" si="5"/>
        <v>6.2779945094639508E-2</v>
      </c>
      <c r="M46" s="52">
        <v>2.1333333333333333</v>
      </c>
      <c r="N46" s="33"/>
      <c r="O46" s="32"/>
    </row>
    <row r="47" spans="2:15" x14ac:dyDescent="0.25">
      <c r="B47" s="31"/>
      <c r="C47" s="28"/>
      <c r="D47" s="22" t="s">
        <v>106</v>
      </c>
      <c r="E47" s="47">
        <v>31978</v>
      </c>
      <c r="F47" s="50">
        <f t="shared" si="3"/>
        <v>6.3018660444547792E-2</v>
      </c>
      <c r="G47" s="50">
        <f t="shared" si="4"/>
        <v>3.0792103709823566E-2</v>
      </c>
      <c r="H47" s="52">
        <v>1.1966666666666668</v>
      </c>
      <c r="I47" s="33"/>
      <c r="J47" s="22" t="s">
        <v>37</v>
      </c>
      <c r="K47" s="47">
        <v>5190</v>
      </c>
      <c r="L47" s="50">
        <f t="shared" si="5"/>
        <v>6.2490969513076144E-2</v>
      </c>
      <c r="M47" s="52">
        <v>3.3958333333333335</v>
      </c>
      <c r="N47" s="33"/>
      <c r="O47" s="32"/>
    </row>
    <row r="48" spans="2:15" x14ac:dyDescent="0.25">
      <c r="B48" s="31"/>
      <c r="C48" s="28"/>
      <c r="D48" s="22" t="s">
        <v>114</v>
      </c>
      <c r="E48" s="47">
        <v>14013</v>
      </c>
      <c r="F48" s="50">
        <f t="shared" si="3"/>
        <v>2.7615250760192892E-2</v>
      </c>
      <c r="G48" s="50">
        <f t="shared" si="4"/>
        <v>1.3493331330469623E-2</v>
      </c>
      <c r="H48" s="52">
        <v>1.2633333333333334</v>
      </c>
      <c r="I48" s="33"/>
      <c r="J48" s="22" t="s">
        <v>40</v>
      </c>
      <c r="K48" s="47">
        <v>3716</v>
      </c>
      <c r="L48" s="50">
        <f t="shared" si="5"/>
        <v>4.474305254539325E-2</v>
      </c>
      <c r="M48" s="52">
        <v>3.4941666666666666</v>
      </c>
      <c r="N48" s="33"/>
      <c r="O48" s="32"/>
    </row>
    <row r="49" spans="2:15" x14ac:dyDescent="0.25">
      <c r="B49" s="31"/>
      <c r="C49" s="28"/>
      <c r="D49" s="22" t="s">
        <v>103</v>
      </c>
      <c r="E49" s="47">
        <v>11105</v>
      </c>
      <c r="F49" s="50">
        <f t="shared" si="3"/>
        <v>2.1884490094336833E-2</v>
      </c>
      <c r="G49" s="50">
        <f t="shared" si="4"/>
        <v>1.0693173797535515E-2</v>
      </c>
      <c r="H49" s="52">
        <v>1.2833333333333334</v>
      </c>
      <c r="I49" s="33"/>
      <c r="J49" s="22" t="s">
        <v>35</v>
      </c>
      <c r="K49" s="47">
        <v>3071</v>
      </c>
      <c r="L49" s="50">
        <f>+K49/K$54</f>
        <v>3.6976833790878003E-2</v>
      </c>
      <c r="M49" s="52">
        <v>2.3475000000000001</v>
      </c>
      <c r="N49" s="33"/>
      <c r="O49" s="32"/>
    </row>
    <row r="50" spans="2:15" x14ac:dyDescent="0.25">
      <c r="B50" s="31"/>
      <c r="C50" s="28"/>
      <c r="D50" s="22" t="s">
        <v>3</v>
      </c>
      <c r="E50" s="47">
        <f>56594+33</f>
        <v>56627</v>
      </c>
      <c r="F50" s="50">
        <f t="shared" si="3"/>
        <v>0.11159414863322935</v>
      </c>
      <c r="G50" s="50">
        <f t="shared" si="4"/>
        <v>5.4527001587847242E-2</v>
      </c>
      <c r="H50" s="52">
        <v>1.5313235294117649</v>
      </c>
      <c r="I50" s="33"/>
      <c r="J50" s="22" t="s">
        <v>105</v>
      </c>
      <c r="K50" s="47">
        <v>2444</v>
      </c>
      <c r="L50" s="50">
        <f>+K50/K$54</f>
        <v>2.9427346722535278E-2</v>
      </c>
      <c r="M50" s="52">
        <v>6.6900000000000013</v>
      </c>
      <c r="N50" s="33"/>
      <c r="O50" s="32"/>
    </row>
    <row r="51" spans="2:15" x14ac:dyDescent="0.25">
      <c r="B51" s="31"/>
      <c r="C51" s="28"/>
      <c r="D51" s="48" t="s">
        <v>29</v>
      </c>
      <c r="E51" s="49">
        <f>SUM(E43:E50)</f>
        <v>507437</v>
      </c>
      <c r="F51" s="51">
        <f t="shared" si="3"/>
        <v>1</v>
      </c>
      <c r="G51" s="50"/>
      <c r="H51" s="28"/>
      <c r="I51" s="33"/>
      <c r="J51" s="22" t="s">
        <v>118</v>
      </c>
      <c r="K51" s="47">
        <v>2408</v>
      </c>
      <c r="L51" s="50">
        <f t="shared" si="5"/>
        <v>2.8993883350190243E-2</v>
      </c>
      <c r="M51" s="52">
        <v>1.7027272727272729</v>
      </c>
      <c r="N51" s="33"/>
      <c r="O51" s="32"/>
    </row>
    <row r="52" spans="2:15" x14ac:dyDescent="0.25">
      <c r="B52" s="31"/>
      <c r="C52" s="28"/>
      <c r="D52" s="53" t="s">
        <v>30</v>
      </c>
      <c r="E52" s="39"/>
      <c r="F52" s="22"/>
      <c r="G52" s="50"/>
      <c r="H52" s="28"/>
      <c r="I52" s="33"/>
      <c r="J52" s="22" t="s">
        <v>20</v>
      </c>
      <c r="K52" s="47">
        <v>1906</v>
      </c>
      <c r="L52" s="50">
        <f t="shared" si="5"/>
        <v>2.2949477435823339E-2</v>
      </c>
      <c r="M52" s="52">
        <v>2.5499999999999998</v>
      </c>
      <c r="N52" s="33"/>
      <c r="O52" s="32"/>
    </row>
    <row r="53" spans="2:15" x14ac:dyDescent="0.25">
      <c r="B53" s="31"/>
      <c r="C53" s="28"/>
      <c r="D53" s="22" t="s">
        <v>23</v>
      </c>
      <c r="E53" s="47">
        <v>531076</v>
      </c>
      <c r="F53" s="22"/>
      <c r="G53" s="50">
        <f>+E53/E$54</f>
        <v>0.51138117674020456</v>
      </c>
      <c r="H53" s="52">
        <v>1.1108333333333336</v>
      </c>
      <c r="I53" s="33"/>
      <c r="J53" s="22" t="s">
        <v>3</v>
      </c>
      <c r="K53" s="47">
        <f>15762+64</f>
        <v>15826</v>
      </c>
      <c r="L53" s="50">
        <f t="shared" si="5"/>
        <v>0.19055531474257092</v>
      </c>
      <c r="M53" s="52">
        <v>2.7695059127864008</v>
      </c>
      <c r="N53" s="33"/>
      <c r="O53" s="32"/>
    </row>
    <row r="54" spans="2:15" x14ac:dyDescent="0.25">
      <c r="B54" s="31"/>
      <c r="C54" s="28"/>
      <c r="D54" s="48" t="s">
        <v>9</v>
      </c>
      <c r="E54" s="49">
        <f>+E53+E51</f>
        <v>1038513</v>
      </c>
      <c r="F54" s="48"/>
      <c r="G54" s="51">
        <f>+E54/E$54</f>
        <v>1</v>
      </c>
      <c r="H54" s="99">
        <v>1.4631999999999992</v>
      </c>
      <c r="I54" s="33"/>
      <c r="J54" s="48" t="s">
        <v>9</v>
      </c>
      <c r="K54" s="49">
        <f>SUM(K43:K53)</f>
        <v>83052</v>
      </c>
      <c r="L54" s="51">
        <f t="shared" si="5"/>
        <v>1</v>
      </c>
      <c r="M54" s="99">
        <v>3.0526021505376377</v>
      </c>
      <c r="N54" s="33"/>
      <c r="O54" s="32"/>
    </row>
    <row r="55" spans="2:15" x14ac:dyDescent="0.25">
      <c r="B55" s="31"/>
      <c r="C55" s="28"/>
      <c r="D55" s="53" t="s">
        <v>31</v>
      </c>
      <c r="E55" s="33"/>
      <c r="F55" s="33"/>
      <c r="G55" s="33"/>
      <c r="H55" s="28"/>
      <c r="I55" s="33"/>
      <c r="J55" s="33"/>
      <c r="K55" s="33"/>
      <c r="L55" s="33"/>
      <c r="M55" s="33"/>
      <c r="N55" s="33"/>
      <c r="O55" s="32"/>
    </row>
    <row r="56" spans="2:15" ht="15" customHeight="1" x14ac:dyDescent="0.25">
      <c r="B56" s="31"/>
      <c r="C56" s="33"/>
      <c r="D56" s="168" t="s">
        <v>33</v>
      </c>
      <c r="E56" s="168"/>
      <c r="F56" s="168"/>
      <c r="G56" s="168"/>
      <c r="H56" s="168"/>
      <c r="I56" s="168"/>
      <c r="J56" s="168"/>
      <c r="K56" s="168"/>
      <c r="L56" s="168"/>
      <c r="M56" s="33"/>
      <c r="N56" s="33"/>
      <c r="O56" s="32"/>
    </row>
    <row r="57" spans="2:15" x14ac:dyDescent="0.25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  <row r="58" spans="2:15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2:15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2:15" x14ac:dyDescent="0.25">
      <c r="B60" s="40" t="s">
        <v>66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2:15" x14ac:dyDescent="0.25">
      <c r="B61" s="74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2"/>
    </row>
    <row r="62" spans="2:15" x14ac:dyDescent="0.25">
      <c r="B62" s="31"/>
      <c r="C62" s="28"/>
      <c r="D62" s="28"/>
      <c r="E62" s="166" t="s">
        <v>61</v>
      </c>
      <c r="F62" s="166"/>
      <c r="G62" s="166"/>
      <c r="H62" s="166"/>
      <c r="I62" s="166"/>
      <c r="J62" s="166"/>
      <c r="K62" s="166"/>
      <c r="L62" s="28"/>
      <c r="M62" s="28"/>
      <c r="N62" s="33"/>
      <c r="O62" s="32"/>
    </row>
    <row r="63" spans="2:15" x14ac:dyDescent="0.25">
      <c r="B63" s="31"/>
      <c r="C63" s="28"/>
      <c r="D63" s="28"/>
      <c r="E63" s="20" t="s">
        <v>62</v>
      </c>
      <c r="F63" s="20" t="s">
        <v>53</v>
      </c>
      <c r="G63" s="20" t="s">
        <v>56</v>
      </c>
      <c r="H63" s="20" t="s">
        <v>54</v>
      </c>
      <c r="I63" s="20" t="s">
        <v>56</v>
      </c>
      <c r="J63" s="65" t="s">
        <v>55</v>
      </c>
      <c r="K63" s="20" t="s">
        <v>56</v>
      </c>
      <c r="L63" s="28"/>
      <c r="M63" s="28"/>
      <c r="N63" s="33"/>
      <c r="O63" s="32"/>
    </row>
    <row r="64" spans="2:15" x14ac:dyDescent="0.25">
      <c r="B64" s="31"/>
      <c r="C64" s="28"/>
      <c r="D64" s="28"/>
      <c r="E64" s="71" t="s">
        <v>60</v>
      </c>
      <c r="F64" s="66">
        <f>SUM(F65:F70)</f>
        <v>80</v>
      </c>
      <c r="G64" s="72">
        <f>+F64/F72</f>
        <v>8.7051142546245922E-2</v>
      </c>
      <c r="H64" s="66">
        <f>SUM(H65:H70)</f>
        <v>2097</v>
      </c>
      <c r="I64" s="72">
        <f>+H64/H72</f>
        <v>0.18924284811840086</v>
      </c>
      <c r="J64" s="66">
        <f>SUM(J65:J70)</f>
        <v>3557</v>
      </c>
      <c r="K64" s="72">
        <f>+J64/J72</f>
        <v>0.18234479930281439</v>
      </c>
      <c r="L64" s="28"/>
      <c r="M64" s="28"/>
      <c r="N64" s="33"/>
      <c r="O64" s="32"/>
    </row>
    <row r="65" spans="2:15" x14ac:dyDescent="0.25">
      <c r="B65" s="31"/>
      <c r="C65" s="28"/>
      <c r="D65" s="28"/>
      <c r="E65" s="22" t="s">
        <v>48</v>
      </c>
      <c r="F65" s="47">
        <v>5</v>
      </c>
      <c r="G65" s="68">
        <f t="shared" ref="G65:G70" si="6">+F65/F$64</f>
        <v>6.25E-2</v>
      </c>
      <c r="H65" s="47">
        <v>122</v>
      </c>
      <c r="I65" s="68">
        <f t="shared" ref="I65:I70" si="7">+H65/H$64</f>
        <v>5.8178350023843584E-2</v>
      </c>
      <c r="J65" s="47">
        <v>190</v>
      </c>
      <c r="K65" s="68">
        <f t="shared" ref="K65:K70" si="8">+J65/J$64</f>
        <v>5.3415799831318528E-2</v>
      </c>
      <c r="L65" s="28"/>
      <c r="M65" s="28"/>
      <c r="N65" s="33"/>
      <c r="O65" s="32"/>
    </row>
    <row r="66" spans="2:15" x14ac:dyDescent="0.25">
      <c r="B66" s="31"/>
      <c r="C66" s="28"/>
      <c r="D66" s="28"/>
      <c r="E66" s="22" t="s">
        <v>49</v>
      </c>
      <c r="F66" s="47">
        <v>55</v>
      </c>
      <c r="G66" s="63">
        <f t="shared" si="6"/>
        <v>0.6875</v>
      </c>
      <c r="H66" s="47">
        <v>1205</v>
      </c>
      <c r="I66" s="63">
        <f t="shared" si="7"/>
        <v>0.57463042441583212</v>
      </c>
      <c r="J66" s="47">
        <v>1957</v>
      </c>
      <c r="K66" s="63">
        <f t="shared" si="8"/>
        <v>0.55018273826258079</v>
      </c>
      <c r="L66" s="28"/>
      <c r="M66" s="21"/>
      <c r="N66" s="33"/>
      <c r="O66" s="32"/>
    </row>
    <row r="67" spans="2:15" x14ac:dyDescent="0.25">
      <c r="B67" s="31"/>
      <c r="C67" s="28"/>
      <c r="D67" s="28"/>
      <c r="E67" s="22" t="s">
        <v>50</v>
      </c>
      <c r="F67" s="47">
        <v>16</v>
      </c>
      <c r="G67" s="63">
        <f t="shared" si="6"/>
        <v>0.2</v>
      </c>
      <c r="H67" s="47">
        <v>471</v>
      </c>
      <c r="I67" s="63">
        <f t="shared" si="7"/>
        <v>0.22460658082975679</v>
      </c>
      <c r="J67" s="47">
        <v>817</v>
      </c>
      <c r="K67" s="63">
        <f t="shared" si="8"/>
        <v>0.22968793927466966</v>
      </c>
      <c r="L67" s="28"/>
      <c r="M67" s="28"/>
      <c r="N67" s="33"/>
      <c r="O67" s="32"/>
    </row>
    <row r="68" spans="2:15" x14ac:dyDescent="0.25">
      <c r="B68" s="31"/>
      <c r="C68" s="28"/>
      <c r="D68" s="28"/>
      <c r="E68" s="22" t="s">
        <v>51</v>
      </c>
      <c r="F68" s="47">
        <v>3</v>
      </c>
      <c r="G68" s="63">
        <f t="shared" si="6"/>
        <v>3.7499999999999999E-2</v>
      </c>
      <c r="H68" s="47">
        <v>216</v>
      </c>
      <c r="I68" s="63">
        <f t="shared" si="7"/>
        <v>0.10300429184549356</v>
      </c>
      <c r="J68" s="47">
        <v>425</v>
      </c>
      <c r="K68" s="63">
        <f t="shared" si="8"/>
        <v>0.11948271014900197</v>
      </c>
      <c r="L68" s="28"/>
      <c r="M68" s="28"/>
      <c r="N68" s="33"/>
      <c r="O68" s="32"/>
    </row>
    <row r="69" spans="2:15" x14ac:dyDescent="0.25">
      <c r="B69" s="31"/>
      <c r="C69" s="28"/>
      <c r="D69" s="28"/>
      <c r="E69" s="22" t="s">
        <v>52</v>
      </c>
      <c r="F69" s="47">
        <v>1</v>
      </c>
      <c r="G69" s="63">
        <f t="shared" si="6"/>
        <v>1.2500000000000001E-2</v>
      </c>
      <c r="H69" s="47">
        <v>83</v>
      </c>
      <c r="I69" s="63">
        <f t="shared" si="7"/>
        <v>3.9580352885073916E-2</v>
      </c>
      <c r="J69" s="47">
        <v>168</v>
      </c>
      <c r="K69" s="63">
        <f t="shared" si="8"/>
        <v>4.723081248242901E-2</v>
      </c>
      <c r="L69" s="28"/>
      <c r="M69" s="28"/>
      <c r="N69" s="33"/>
      <c r="O69" s="32"/>
    </row>
    <row r="70" spans="2:15" x14ac:dyDescent="0.25">
      <c r="B70" s="31"/>
      <c r="C70" s="28"/>
      <c r="D70" s="28"/>
      <c r="E70" s="22" t="s">
        <v>63</v>
      </c>
      <c r="F70" s="47">
        <v>0</v>
      </c>
      <c r="G70" s="63">
        <f t="shared" si="6"/>
        <v>0</v>
      </c>
      <c r="H70" s="47">
        <v>0</v>
      </c>
      <c r="I70" s="63">
        <f t="shared" si="7"/>
        <v>0</v>
      </c>
      <c r="J70" s="47">
        <v>0</v>
      </c>
      <c r="K70" s="63">
        <f t="shared" si="8"/>
        <v>0</v>
      </c>
      <c r="L70" s="28"/>
      <c r="M70" s="28"/>
      <c r="N70" s="33"/>
      <c r="O70" s="32"/>
    </row>
    <row r="71" spans="2:15" ht="15.75" thickBot="1" x14ac:dyDescent="0.3">
      <c r="B71" s="31"/>
      <c r="C71" s="28"/>
      <c r="D71" s="28"/>
      <c r="E71" s="69" t="s">
        <v>58</v>
      </c>
      <c r="F71" s="70">
        <v>839</v>
      </c>
      <c r="G71" s="73">
        <f>+F71/F72</f>
        <v>0.91294885745375409</v>
      </c>
      <c r="H71" s="70">
        <v>8984</v>
      </c>
      <c r="I71" s="73">
        <f>+H71/H72</f>
        <v>0.81075715188159914</v>
      </c>
      <c r="J71" s="70">
        <v>15950</v>
      </c>
      <c r="K71" s="73">
        <f>+J71/J72</f>
        <v>0.81765520069718567</v>
      </c>
      <c r="L71" s="28"/>
      <c r="M71" s="28"/>
      <c r="N71" s="33"/>
      <c r="O71" s="32"/>
    </row>
    <row r="72" spans="2:15" ht="15.75" thickTop="1" x14ac:dyDescent="0.25">
      <c r="B72" s="31"/>
      <c r="C72" s="28"/>
      <c r="D72" s="28"/>
      <c r="E72" s="71" t="s">
        <v>59</v>
      </c>
      <c r="F72" s="66">
        <f>+F71+F64</f>
        <v>919</v>
      </c>
      <c r="G72" s="67"/>
      <c r="H72" s="66">
        <f>+H71+H64</f>
        <v>11081</v>
      </c>
      <c r="I72" s="67"/>
      <c r="J72" s="66">
        <f>+J71+J64</f>
        <v>19507</v>
      </c>
      <c r="K72" s="67"/>
      <c r="L72" s="28"/>
      <c r="M72" s="28"/>
      <c r="N72" s="33"/>
      <c r="O72" s="32"/>
    </row>
    <row r="73" spans="2:15" ht="15" customHeight="1" x14ac:dyDescent="0.25">
      <c r="B73" s="31"/>
      <c r="C73" s="28"/>
      <c r="D73" s="28"/>
      <c r="E73" s="181" t="s">
        <v>65</v>
      </c>
      <c r="F73" s="181"/>
      <c r="G73" s="181"/>
      <c r="H73" s="181"/>
      <c r="I73" s="181"/>
      <c r="J73" s="181"/>
      <c r="K73" s="181"/>
      <c r="L73" s="28"/>
      <c r="M73" s="28"/>
      <c r="N73" s="33"/>
      <c r="O73" s="32"/>
    </row>
    <row r="74" spans="2:15" x14ac:dyDescent="0.25">
      <c r="B74" s="31"/>
      <c r="C74" s="28"/>
      <c r="D74" s="28"/>
      <c r="E74" s="181"/>
      <c r="F74" s="181"/>
      <c r="G74" s="181"/>
      <c r="H74" s="181"/>
      <c r="I74" s="181"/>
      <c r="J74" s="181"/>
      <c r="K74" s="181"/>
      <c r="L74" s="28"/>
      <c r="M74" s="28"/>
      <c r="N74" s="33"/>
      <c r="O74" s="32"/>
    </row>
    <row r="75" spans="2:15" x14ac:dyDescent="0.25">
      <c r="B75" s="31"/>
      <c r="C75" s="28"/>
      <c r="D75" s="28"/>
      <c r="E75" s="77" t="s">
        <v>64</v>
      </c>
      <c r="F75" s="53"/>
      <c r="G75" s="53"/>
      <c r="H75" s="53"/>
      <c r="I75" s="53"/>
      <c r="J75" s="53"/>
      <c r="K75" s="28"/>
      <c r="L75" s="28"/>
      <c r="M75" s="28"/>
      <c r="N75" s="33"/>
      <c r="O75" s="32"/>
    </row>
    <row r="76" spans="2:15" x14ac:dyDescent="0.25">
      <c r="B76" s="31"/>
      <c r="C76" s="28"/>
      <c r="D76" s="28"/>
      <c r="E76" s="75" t="s">
        <v>57</v>
      </c>
      <c r="F76" s="75"/>
      <c r="G76" s="75"/>
      <c r="H76" s="75"/>
      <c r="I76" s="75"/>
      <c r="J76" s="75"/>
      <c r="K76" s="76"/>
      <c r="L76" s="28"/>
      <c r="M76" s="28"/>
      <c r="N76" s="33"/>
      <c r="O76" s="32"/>
    </row>
    <row r="77" spans="2:15" x14ac:dyDescent="0.25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</row>
    <row r="78" spans="2:15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2:15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2:15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2:15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2:15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2:15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2:15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2:15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2:15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2:15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2:15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2:15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2:15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2:15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2:15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2:15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2:15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2:15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2:15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2:15" x14ac:dyDescent="0.2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2:15" x14ac:dyDescent="0.2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2:15" x14ac:dyDescent="0.2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2:15" x14ac:dyDescent="0.2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2:15" x14ac:dyDescent="0.2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2:15" x14ac:dyDescent="0.2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2:15" x14ac:dyDescent="0.2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2:15" x14ac:dyDescent="0.2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2:15" x14ac:dyDescent="0.2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2:15" x14ac:dyDescent="0.2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2:15" x14ac:dyDescent="0.2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2:15" x14ac:dyDescent="0.2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2:15" x14ac:dyDescent="0.2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2:15" x14ac:dyDescent="0.2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2:15" x14ac:dyDescent="0.2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2:15" x14ac:dyDescent="0.2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2:15" x14ac:dyDescent="0.2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2:15" x14ac:dyDescent="0.2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2:15" x14ac:dyDescent="0.2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2:15" x14ac:dyDescent="0.2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2:15" x14ac:dyDescent="0.2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2:15" x14ac:dyDescent="0.2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2:15" x14ac:dyDescent="0.2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2:15" x14ac:dyDescent="0.2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2:15" x14ac:dyDescent="0.2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2:15" x14ac:dyDescent="0.2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2:15" x14ac:dyDescent="0.2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2:15" x14ac:dyDescent="0.2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2:15" x14ac:dyDescent="0.2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2:15" x14ac:dyDescent="0.2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2:15" x14ac:dyDescent="0.2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2:15" x14ac:dyDescent="0.2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2:15" x14ac:dyDescent="0.2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2:15" x14ac:dyDescent="0.2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2:15" x14ac:dyDescent="0.2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2:15" x14ac:dyDescent="0.2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2:15" x14ac:dyDescent="0.2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2:15" x14ac:dyDescent="0.2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2:15" x14ac:dyDescent="0.2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2:15" x14ac:dyDescent="0.2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2:15" x14ac:dyDescent="0.2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2:15" x14ac:dyDescent="0.2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2:15" x14ac:dyDescent="0.2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2:15" x14ac:dyDescent="0.2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2:15" x14ac:dyDescent="0.2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2:15" x14ac:dyDescent="0.2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2:15" x14ac:dyDescent="0.2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2:15" x14ac:dyDescent="0.2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2:15" x14ac:dyDescent="0.2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2:15" x14ac:dyDescent="0.2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2:15" x14ac:dyDescent="0.2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2:15" x14ac:dyDescent="0.2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2:15" x14ac:dyDescent="0.2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2:15" x14ac:dyDescent="0.2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2:15" x14ac:dyDescent="0.2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2:15" x14ac:dyDescent="0.2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2:15" x14ac:dyDescent="0.2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2:15" x14ac:dyDescent="0.2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2:15" x14ac:dyDescent="0.2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2:15" x14ac:dyDescent="0.2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2:15" x14ac:dyDescent="0.2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2:15" x14ac:dyDescent="0.2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2:15" x14ac:dyDescent="0.2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2:15" x14ac:dyDescent="0.2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2:15" x14ac:dyDescent="0.2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</sheetData>
  <mergeCells count="13">
    <mergeCell ref="E62:K62"/>
    <mergeCell ref="E73:K74"/>
    <mergeCell ref="B1:O2"/>
    <mergeCell ref="C7:N8"/>
    <mergeCell ref="F10:L10"/>
    <mergeCell ref="D40:H41"/>
    <mergeCell ref="D56:L56"/>
    <mergeCell ref="J40:M41"/>
    <mergeCell ref="M18:N22"/>
    <mergeCell ref="C27:D30"/>
    <mergeCell ref="F27:L27"/>
    <mergeCell ref="F31:L31"/>
    <mergeCell ref="C36:N3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86" t="s">
        <v>145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2:15" ht="15" customHeight="1" x14ac:dyDescent="0.25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2:15" x14ac:dyDescent="0.25">
      <c r="B3" s="8" t="str">
        <f>+B6</f>
        <v>1. Arribo de vivistantes a establecimientos de hospedaje*</v>
      </c>
      <c r="C3" s="22"/>
      <c r="D3" s="22"/>
      <c r="E3" s="22"/>
      <c r="F3" s="22"/>
      <c r="G3" s="22"/>
      <c r="H3" s="8"/>
      <c r="I3" s="23"/>
      <c r="J3" s="23" t="str">
        <f>+B60</f>
        <v>3. Establecimientos de Hospedaje Colectivo, según categoría, 2017</v>
      </c>
      <c r="K3" s="23"/>
      <c r="L3" s="23"/>
      <c r="M3" s="8"/>
      <c r="N3" s="24"/>
      <c r="O3" s="24"/>
    </row>
    <row r="4" spans="2:15" x14ac:dyDescent="0.25">
      <c r="B4" s="8" t="str">
        <f>+B35</f>
        <v>2. Arribo de vivistantes a establecimientos de hospedaje*</v>
      </c>
      <c r="C4" s="22"/>
      <c r="D4" s="22"/>
      <c r="E4" s="22"/>
      <c r="F4" s="22"/>
      <c r="G4" s="22"/>
      <c r="H4" s="8"/>
      <c r="I4" s="23"/>
      <c r="J4" s="23"/>
      <c r="K4" s="23"/>
      <c r="L4" s="23"/>
      <c r="M4" s="8"/>
      <c r="N4" s="24"/>
      <c r="O4" s="24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40" t="s">
        <v>95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2:15" ht="15" customHeight="1" x14ac:dyDescent="0.25">
      <c r="B7" s="31"/>
      <c r="C7" s="169" t="str">
        <f>+CONCATENATE("En los últimos 10 años el turismo de la región ha mostrado un importante crecimiento, es así, que en el año 2007 registró ",FIXED(K16,1)," arribos de turistas nacionales y extranjeros, mientras que el 2017 los  arribos de turistas extranjeros y nacionales sumaron ",FIXED(K26,1), ", representando un  crecimiento promedio anual de ",FIXED(M26*100,1),"%   en el periodo 2006 – 2016.")</f>
        <v>En los últimos 10 años el turismo de la región ha mostrado un importante crecimiento, es así, que en el año 2007 registró 121,738.0 arribos de turistas nacionales y extranjeros, mientras que el 2017 los  arribos de turistas extranjeros y nacionales sumaron 338,606.0, representando un  crecimiento promedio anual de 10.8%   en el periodo 2006 – 2016.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32"/>
    </row>
    <row r="8" spans="2:15" x14ac:dyDescent="0.25">
      <c r="B8" s="31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32"/>
    </row>
    <row r="9" spans="2:15" ht="15" customHeight="1" x14ac:dyDescent="0.25">
      <c r="B9" s="3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</row>
    <row r="10" spans="2:15" x14ac:dyDescent="0.25">
      <c r="B10" s="31"/>
      <c r="C10" s="33"/>
      <c r="D10" s="33"/>
      <c r="E10" s="33"/>
      <c r="F10" s="170" t="s">
        <v>96</v>
      </c>
      <c r="G10" s="170"/>
      <c r="H10" s="170"/>
      <c r="I10" s="170"/>
      <c r="J10" s="170"/>
      <c r="K10" s="170"/>
      <c r="L10" s="170"/>
      <c r="M10" s="33"/>
      <c r="N10" s="33"/>
      <c r="O10" s="32"/>
    </row>
    <row r="11" spans="2:15" x14ac:dyDescent="0.25">
      <c r="B11" s="31"/>
      <c r="C11" s="33"/>
      <c r="D11" s="33"/>
      <c r="E11" s="33"/>
      <c r="F11" s="18" t="s">
        <v>5</v>
      </c>
      <c r="G11" s="19" t="s">
        <v>6</v>
      </c>
      <c r="H11" s="18" t="s">
        <v>7</v>
      </c>
      <c r="I11" s="19" t="s">
        <v>8</v>
      </c>
      <c r="J11" s="18" t="s">
        <v>7</v>
      </c>
      <c r="K11" s="18" t="s">
        <v>9</v>
      </c>
      <c r="L11" s="18" t="s">
        <v>7</v>
      </c>
      <c r="M11" s="33"/>
      <c r="N11" s="33"/>
      <c r="O11" s="32"/>
    </row>
    <row r="12" spans="2:15" ht="15" customHeight="1" x14ac:dyDescent="0.25">
      <c r="B12" s="31"/>
      <c r="C12" s="33"/>
      <c r="D12" s="33"/>
      <c r="E12" s="33"/>
      <c r="F12" s="41">
        <v>2003</v>
      </c>
      <c r="G12" s="25">
        <v>67340</v>
      </c>
      <c r="H12" s="42"/>
      <c r="I12" s="25">
        <v>11074</v>
      </c>
      <c r="J12" s="42"/>
      <c r="K12" s="25">
        <f>+I12+G12</f>
        <v>78414</v>
      </c>
      <c r="L12" s="42"/>
      <c r="M12" s="33"/>
      <c r="N12" s="33"/>
      <c r="O12" s="32"/>
    </row>
    <row r="13" spans="2:15" x14ac:dyDescent="0.25">
      <c r="B13" s="31"/>
      <c r="C13" s="33"/>
      <c r="D13" s="33"/>
      <c r="E13" s="33"/>
      <c r="F13" s="41">
        <v>2004</v>
      </c>
      <c r="G13" s="25">
        <v>78390</v>
      </c>
      <c r="H13" s="43">
        <f>+G13/G12-1</f>
        <v>0.1640926640926641</v>
      </c>
      <c r="I13" s="25">
        <v>10883</v>
      </c>
      <c r="J13" s="43">
        <f>+I13/I12-1</f>
        <v>-1.7247607007404686E-2</v>
      </c>
      <c r="K13" s="25">
        <f>+I13+G13</f>
        <v>89273</v>
      </c>
      <c r="L13" s="43">
        <f>+K13/K12-1</f>
        <v>0.13848292396765882</v>
      </c>
      <c r="M13" s="33"/>
      <c r="N13" s="33"/>
      <c r="O13" s="32"/>
    </row>
    <row r="14" spans="2:15" x14ac:dyDescent="0.25">
      <c r="B14" s="31"/>
      <c r="C14" s="33"/>
      <c r="D14" s="33"/>
      <c r="E14" s="33"/>
      <c r="F14" s="41">
        <v>2005</v>
      </c>
      <c r="G14" s="25">
        <v>86957</v>
      </c>
      <c r="H14" s="43">
        <f t="shared" ref="H14:J26" si="0">+G14/G13-1</f>
        <v>0.10928689883913756</v>
      </c>
      <c r="I14" s="25">
        <v>11401</v>
      </c>
      <c r="J14" s="43">
        <f t="shared" si="0"/>
        <v>4.7597169898005998E-2</v>
      </c>
      <c r="K14" s="25">
        <f t="shared" ref="K14:K26" si="1">+I14+G14</f>
        <v>98358</v>
      </c>
      <c r="L14" s="43">
        <f t="shared" ref="L14:L26" si="2">+K14/K13-1</f>
        <v>0.10176649154839645</v>
      </c>
      <c r="M14" s="33"/>
      <c r="N14" s="33"/>
      <c r="O14" s="32"/>
    </row>
    <row r="15" spans="2:15" x14ac:dyDescent="0.25">
      <c r="B15" s="31"/>
      <c r="C15" s="33"/>
      <c r="D15" s="33"/>
      <c r="E15" s="33"/>
      <c r="F15" s="41">
        <v>2006</v>
      </c>
      <c r="G15" s="25">
        <v>93158</v>
      </c>
      <c r="H15" s="43">
        <f t="shared" si="0"/>
        <v>7.1311107788907258E-2</v>
      </c>
      <c r="I15" s="25">
        <v>12640</v>
      </c>
      <c r="J15" s="43">
        <f t="shared" si="0"/>
        <v>0.10867467765985439</v>
      </c>
      <c r="K15" s="25">
        <f t="shared" si="1"/>
        <v>105798</v>
      </c>
      <c r="L15" s="43">
        <f t="shared" si="2"/>
        <v>7.5642042335143156E-2</v>
      </c>
      <c r="M15" s="33"/>
      <c r="N15" s="33"/>
      <c r="O15" s="32"/>
    </row>
    <row r="16" spans="2:15" x14ac:dyDescent="0.25">
      <c r="B16" s="31"/>
      <c r="C16" s="33"/>
      <c r="D16" s="33"/>
      <c r="E16" s="33"/>
      <c r="F16" s="41">
        <v>2007</v>
      </c>
      <c r="G16" s="25">
        <v>106510</v>
      </c>
      <c r="H16" s="43">
        <f t="shared" si="0"/>
        <v>0.14332639172159123</v>
      </c>
      <c r="I16" s="25">
        <v>15228</v>
      </c>
      <c r="J16" s="43">
        <f t="shared" si="0"/>
        <v>0.20474683544303796</v>
      </c>
      <c r="K16" s="25">
        <f t="shared" si="1"/>
        <v>121738</v>
      </c>
      <c r="L16" s="43">
        <f t="shared" si="2"/>
        <v>0.1506644738085785</v>
      </c>
      <c r="M16" s="33"/>
      <c r="N16" s="33"/>
      <c r="O16" s="32"/>
    </row>
    <row r="17" spans="2:15" x14ac:dyDescent="0.25">
      <c r="B17" s="31"/>
      <c r="C17" s="33"/>
      <c r="D17" s="33"/>
      <c r="E17" s="33"/>
      <c r="F17" s="41">
        <v>2008</v>
      </c>
      <c r="G17" s="25">
        <v>130277</v>
      </c>
      <c r="H17" s="43">
        <f t="shared" si="0"/>
        <v>0.2231433668200169</v>
      </c>
      <c r="I17" s="25">
        <v>14144</v>
      </c>
      <c r="J17" s="43">
        <f t="shared" si="0"/>
        <v>-7.1184659837142061E-2</v>
      </c>
      <c r="K17" s="25">
        <f t="shared" si="1"/>
        <v>144421</v>
      </c>
      <c r="L17" s="43">
        <f t="shared" si="2"/>
        <v>0.18632637303060662</v>
      </c>
      <c r="M17" s="33"/>
      <c r="N17" s="33"/>
      <c r="O17" s="32"/>
    </row>
    <row r="18" spans="2:15" ht="15" customHeight="1" x14ac:dyDescent="0.25">
      <c r="B18" s="31"/>
      <c r="C18" s="33"/>
      <c r="D18" s="33"/>
      <c r="E18" s="33"/>
      <c r="F18" s="41">
        <v>2009</v>
      </c>
      <c r="G18" s="25">
        <v>123015</v>
      </c>
      <c r="H18" s="43">
        <f t="shared" si="0"/>
        <v>-5.5742763496242631E-2</v>
      </c>
      <c r="I18" s="25">
        <v>14735</v>
      </c>
      <c r="J18" s="43">
        <f t="shared" si="0"/>
        <v>4.1784502262443457E-2</v>
      </c>
      <c r="K18" s="25">
        <f t="shared" si="1"/>
        <v>137750</v>
      </c>
      <c r="L18" s="43">
        <f t="shared" si="2"/>
        <v>-4.6191343364192172E-2</v>
      </c>
      <c r="M18" s="183" t="s">
        <v>10</v>
      </c>
      <c r="N18" s="184"/>
      <c r="O18" s="32"/>
    </row>
    <row r="19" spans="2:15" x14ac:dyDescent="0.25">
      <c r="B19" s="31"/>
      <c r="C19" s="33"/>
      <c r="D19" s="33"/>
      <c r="E19" s="33"/>
      <c r="F19" s="41">
        <v>2010</v>
      </c>
      <c r="G19" s="25">
        <v>133778</v>
      </c>
      <c r="H19" s="43">
        <f t="shared" si="0"/>
        <v>8.7493395114417005E-2</v>
      </c>
      <c r="I19" s="25">
        <v>16220</v>
      </c>
      <c r="J19" s="43">
        <f t="shared" si="0"/>
        <v>0.10078045469969465</v>
      </c>
      <c r="K19" s="25">
        <f t="shared" si="1"/>
        <v>149998</v>
      </c>
      <c r="L19" s="43">
        <f t="shared" si="2"/>
        <v>8.8914700544464598E-2</v>
      </c>
      <c r="M19" s="183"/>
      <c r="N19" s="184"/>
      <c r="O19" s="32"/>
    </row>
    <row r="20" spans="2:15" x14ac:dyDescent="0.25">
      <c r="B20" s="31"/>
      <c r="C20" s="33"/>
      <c r="D20" s="33"/>
      <c r="E20" s="33"/>
      <c r="F20" s="41">
        <v>2011</v>
      </c>
      <c r="G20" s="25">
        <v>143235</v>
      </c>
      <c r="H20" s="43">
        <f t="shared" si="0"/>
        <v>7.0691743036971788E-2</v>
      </c>
      <c r="I20" s="25">
        <v>18959</v>
      </c>
      <c r="J20" s="43">
        <f t="shared" si="0"/>
        <v>0.16886559802712697</v>
      </c>
      <c r="K20" s="25">
        <f t="shared" si="1"/>
        <v>162194</v>
      </c>
      <c r="L20" s="43">
        <f t="shared" si="2"/>
        <v>8.1307750770010179E-2</v>
      </c>
      <c r="M20" s="183"/>
      <c r="N20" s="184"/>
      <c r="O20" s="32"/>
    </row>
    <row r="21" spans="2:15" x14ac:dyDescent="0.25">
      <c r="B21" s="31"/>
      <c r="C21" s="33"/>
      <c r="D21" s="33"/>
      <c r="E21" s="33"/>
      <c r="F21" s="41">
        <v>2012</v>
      </c>
      <c r="G21" s="25">
        <v>140970</v>
      </c>
      <c r="H21" s="43">
        <f t="shared" si="0"/>
        <v>-1.5813174154361676E-2</v>
      </c>
      <c r="I21" s="25">
        <v>16977</v>
      </c>
      <c r="J21" s="43">
        <f t="shared" si="0"/>
        <v>-0.10454137876470282</v>
      </c>
      <c r="K21" s="25">
        <f t="shared" si="1"/>
        <v>157947</v>
      </c>
      <c r="L21" s="43">
        <f t="shared" si="2"/>
        <v>-2.6184692405391119E-2</v>
      </c>
      <c r="M21" s="183"/>
      <c r="N21" s="184"/>
      <c r="O21" s="32"/>
    </row>
    <row r="22" spans="2:15" ht="15" customHeight="1" x14ac:dyDescent="0.25">
      <c r="B22" s="31"/>
      <c r="C22" s="33"/>
      <c r="D22" s="33"/>
      <c r="E22" s="33"/>
      <c r="F22" s="41">
        <v>2013</v>
      </c>
      <c r="G22" s="25">
        <v>190722</v>
      </c>
      <c r="H22" s="43">
        <f t="shared" si="0"/>
        <v>0.35292615450095766</v>
      </c>
      <c r="I22" s="25">
        <v>36335</v>
      </c>
      <c r="J22" s="43">
        <f t="shared" si="0"/>
        <v>1.1402485715968664</v>
      </c>
      <c r="K22" s="25">
        <f t="shared" si="1"/>
        <v>227057</v>
      </c>
      <c r="L22" s="43">
        <f t="shared" si="2"/>
        <v>0.43755183700861688</v>
      </c>
      <c r="M22" s="183"/>
      <c r="N22" s="184"/>
      <c r="O22" s="32"/>
    </row>
    <row r="23" spans="2:15" x14ac:dyDescent="0.25">
      <c r="B23" s="31"/>
      <c r="C23" s="33"/>
      <c r="D23" s="33"/>
      <c r="E23" s="33"/>
      <c r="F23" s="41">
        <v>2014</v>
      </c>
      <c r="G23" s="25">
        <v>257664</v>
      </c>
      <c r="H23" s="43">
        <f t="shared" si="0"/>
        <v>0.35099254412181091</v>
      </c>
      <c r="I23" s="25">
        <v>47715</v>
      </c>
      <c r="J23" s="43">
        <f t="shared" si="0"/>
        <v>0.3131966423558552</v>
      </c>
      <c r="K23" s="25">
        <f t="shared" si="1"/>
        <v>305379</v>
      </c>
      <c r="L23" s="43">
        <f t="shared" si="2"/>
        <v>0.34494422105462497</v>
      </c>
      <c r="M23" s="21"/>
      <c r="N23" s="33"/>
      <c r="O23" s="32"/>
    </row>
    <row r="24" spans="2:15" x14ac:dyDescent="0.25">
      <c r="B24" s="31"/>
      <c r="C24" s="33"/>
      <c r="D24" s="33"/>
      <c r="E24" s="33"/>
      <c r="F24" s="41">
        <v>2015</v>
      </c>
      <c r="G24" s="25">
        <v>266401</v>
      </c>
      <c r="H24" s="43">
        <f t="shared" si="0"/>
        <v>3.3908500993542035E-2</v>
      </c>
      <c r="I24" s="25">
        <v>52805</v>
      </c>
      <c r="J24" s="43">
        <f t="shared" si="0"/>
        <v>0.10667504977470399</v>
      </c>
      <c r="K24" s="25">
        <f t="shared" si="1"/>
        <v>319206</v>
      </c>
      <c r="L24" s="43">
        <f t="shared" si="2"/>
        <v>4.5278162545558054E-2</v>
      </c>
      <c r="M24" s="34"/>
      <c r="N24" s="33"/>
      <c r="O24" s="32"/>
    </row>
    <row r="25" spans="2:15" x14ac:dyDescent="0.25">
      <c r="B25" s="31"/>
      <c r="C25" s="33"/>
      <c r="D25" s="33"/>
      <c r="E25" s="33"/>
      <c r="F25" s="41">
        <v>2016</v>
      </c>
      <c r="G25" s="25">
        <v>288125</v>
      </c>
      <c r="H25" s="43">
        <f t="shared" si="0"/>
        <v>8.1546240442040396E-2</v>
      </c>
      <c r="I25" s="25">
        <v>53771</v>
      </c>
      <c r="J25" s="43">
        <f t="shared" si="0"/>
        <v>1.8293722185399153E-2</v>
      </c>
      <c r="K25" s="25">
        <f t="shared" si="1"/>
        <v>341896</v>
      </c>
      <c r="L25" s="43">
        <f t="shared" si="2"/>
        <v>7.108262376020491E-2</v>
      </c>
      <c r="M25" s="33"/>
      <c r="N25" s="33"/>
      <c r="O25" s="32"/>
    </row>
    <row r="26" spans="2:15" x14ac:dyDescent="0.25">
      <c r="B26" s="31"/>
      <c r="C26" s="33"/>
      <c r="D26" s="33"/>
      <c r="E26" s="33"/>
      <c r="F26" s="41">
        <v>2017</v>
      </c>
      <c r="G26" s="25">
        <v>274245</v>
      </c>
      <c r="H26" s="43">
        <f t="shared" si="0"/>
        <v>-4.8173535791757094E-2</v>
      </c>
      <c r="I26" s="25">
        <v>64361</v>
      </c>
      <c r="J26" s="43">
        <f t="shared" si="0"/>
        <v>0.19694630934890545</v>
      </c>
      <c r="K26" s="25">
        <f t="shared" si="1"/>
        <v>338606</v>
      </c>
      <c r="L26" s="43">
        <f t="shared" si="2"/>
        <v>-9.622809275335209E-3</v>
      </c>
      <c r="M26" s="45">
        <f>+(K26/K16)^(1/10)-1</f>
        <v>0.10771196983558307</v>
      </c>
      <c r="N26" s="33"/>
      <c r="O26" s="32"/>
    </row>
    <row r="27" spans="2:15" ht="15" customHeight="1" x14ac:dyDescent="0.25">
      <c r="B27" s="31"/>
      <c r="C27" s="182" t="s">
        <v>11</v>
      </c>
      <c r="D27" s="182"/>
      <c r="E27" s="33"/>
      <c r="F27" s="171" t="s">
        <v>12</v>
      </c>
      <c r="G27" s="171"/>
      <c r="H27" s="171"/>
      <c r="I27" s="171"/>
      <c r="J27" s="171"/>
      <c r="K27" s="171"/>
      <c r="L27" s="171"/>
      <c r="M27" s="33"/>
      <c r="N27" s="33"/>
      <c r="O27" s="32"/>
    </row>
    <row r="28" spans="2:15" x14ac:dyDescent="0.25">
      <c r="B28" s="31"/>
      <c r="C28" s="182"/>
      <c r="D28" s="182"/>
      <c r="E28" s="33"/>
      <c r="F28" s="44">
        <v>2007</v>
      </c>
      <c r="G28" s="26">
        <f>+G16/K16</f>
        <v>0.87491169560860205</v>
      </c>
      <c r="H28" s="27"/>
      <c r="I28" s="26">
        <f>+I16/K16</f>
        <v>0.12508830439139793</v>
      </c>
      <c r="J28" s="27"/>
      <c r="K28" s="26">
        <f>+I28+G28</f>
        <v>1</v>
      </c>
      <c r="L28" s="27"/>
      <c r="M28" s="33"/>
      <c r="N28" s="33"/>
      <c r="O28" s="32"/>
    </row>
    <row r="29" spans="2:15" x14ac:dyDescent="0.25">
      <c r="B29" s="31"/>
      <c r="C29" s="182"/>
      <c r="D29" s="182"/>
      <c r="E29" s="33"/>
      <c r="F29" s="44">
        <v>2012</v>
      </c>
      <c r="G29" s="26">
        <f>+G21/K21</f>
        <v>0.8925145776747897</v>
      </c>
      <c r="H29" s="27"/>
      <c r="I29" s="26">
        <f>+I21/K21</f>
        <v>0.10748542232521036</v>
      </c>
      <c r="J29" s="27"/>
      <c r="K29" s="26">
        <f>+I29+G29</f>
        <v>1</v>
      </c>
      <c r="L29" s="27"/>
      <c r="M29" s="33"/>
      <c r="N29" s="33"/>
      <c r="O29" s="32"/>
    </row>
    <row r="30" spans="2:15" x14ac:dyDescent="0.25">
      <c r="B30" s="31"/>
      <c r="C30" s="182"/>
      <c r="D30" s="182"/>
      <c r="E30" s="33"/>
      <c r="F30" s="44">
        <v>2017</v>
      </c>
      <c r="G30" s="26">
        <f>+G26/K26</f>
        <v>0.80992362805148166</v>
      </c>
      <c r="H30" s="27"/>
      <c r="I30" s="26">
        <f>+I26/K26</f>
        <v>0.19007637194851834</v>
      </c>
      <c r="J30" s="27"/>
      <c r="K30" s="26">
        <f>+I30+G30</f>
        <v>1</v>
      </c>
      <c r="L30" s="27"/>
      <c r="M30" s="33"/>
      <c r="N30" s="33"/>
      <c r="O30" s="32"/>
    </row>
    <row r="31" spans="2:15" x14ac:dyDescent="0.25">
      <c r="B31" s="31"/>
      <c r="C31" s="33"/>
      <c r="D31" s="33"/>
      <c r="E31" s="33"/>
      <c r="F31" s="172" t="s">
        <v>13</v>
      </c>
      <c r="G31" s="172"/>
      <c r="H31" s="172"/>
      <c r="I31" s="172"/>
      <c r="J31" s="172"/>
      <c r="K31" s="172"/>
      <c r="L31" s="172"/>
      <c r="M31" s="33"/>
      <c r="N31" s="33"/>
      <c r="O31" s="32"/>
    </row>
    <row r="32" spans="2:15" ht="15" customHeight="1" x14ac:dyDescent="0.2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</row>
    <row r="33" spans="2:15" x14ac:dyDescent="0.25">
      <c r="B33" s="3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5" x14ac:dyDescent="0.2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2:15" x14ac:dyDescent="0.25">
      <c r="B35" s="40" t="s">
        <v>97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  <row r="36" spans="2:15" ht="15" customHeight="1" x14ac:dyDescent="0.25">
      <c r="B36" s="31"/>
      <c r="C36" s="169" t="str">
        <f>+CONCATENATE("Sin considerar a los residentes de esta región, entre las principales regiones de procedencia de los huespedes nacionales figuran ",D43," con ",FIXED(E43,0)," arribos en esta región (equivalente al ",FIXED(F43*100,1),"% de este total), ",D44," con ",FIXED(E44,0)," arribos (",FIXED(F44*100,1),"%)  y ",D45," con ",FIXED(E45,0)," arribos (",FIXED(F45*100,1)," %). En tanto  ",J43," es el principal lugar de procedencia de los huespedes del exterior con ",FIXED(K43,0),"  arribos (equivalente al ",FIXED(L43*100,1)," % de los arribos del exterior), le sigue ",J44,"  con  ",FIXED(K44,0),"  arribos (",FIXED(L44*100,1)," %) y ",J45," con ",FIXED(K45,0)," (",FIXED(L45*100,1)," %) entre las principales.")</f>
        <v>Sin considerar a los residentes de esta región, entre las principales regiones de procedencia de los huespedes nacionales figuran Lima Metropolitana Y Callao con 107,893 arribos en esta región (equivalente al 48.9% de este total), Piura con 39,280 arribos (17.8%)  y Lima Provincias con 18,752 arribos (8.5 %). En tanto  Ecuador es el principal lugar de procedencia de los huespedes del exterior con 45,988  arribos (equivalente al 71.5 % de los arribos del exterior), le sigue Chile  con  4,176  arribos (6.5 %) y Colombia con 2,665 (4.1 %) entre las principales.</v>
      </c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32"/>
    </row>
    <row r="37" spans="2:15" x14ac:dyDescent="0.25">
      <c r="B37" s="31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32"/>
    </row>
    <row r="38" spans="2:15" x14ac:dyDescent="0.25">
      <c r="B38" s="31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32"/>
    </row>
    <row r="39" spans="2:15" x14ac:dyDescent="0.25">
      <c r="B39" s="31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32"/>
    </row>
    <row r="40" spans="2:15" ht="15" customHeight="1" x14ac:dyDescent="0.25">
      <c r="B40" s="31"/>
      <c r="C40" s="28"/>
      <c r="D40" s="166" t="s">
        <v>28</v>
      </c>
      <c r="E40" s="166"/>
      <c r="F40" s="166"/>
      <c r="G40" s="166"/>
      <c r="H40" s="166"/>
      <c r="I40" s="33"/>
      <c r="J40" s="176" t="s">
        <v>47</v>
      </c>
      <c r="K40" s="176"/>
      <c r="L40" s="176"/>
      <c r="M40" s="176"/>
      <c r="N40" s="33"/>
      <c r="O40" s="32"/>
    </row>
    <row r="41" spans="2:15" x14ac:dyDescent="0.25">
      <c r="B41" s="31"/>
      <c r="C41" s="28"/>
      <c r="D41" s="166"/>
      <c r="E41" s="166"/>
      <c r="F41" s="166"/>
      <c r="G41" s="166"/>
      <c r="H41" s="166"/>
      <c r="I41" s="33"/>
      <c r="J41" s="176"/>
      <c r="K41" s="176"/>
      <c r="L41" s="176"/>
      <c r="M41" s="176"/>
      <c r="N41" s="33"/>
      <c r="O41" s="32"/>
    </row>
    <row r="42" spans="2:15" x14ac:dyDescent="0.25">
      <c r="B42" s="31"/>
      <c r="C42" s="146">
        <f>+G26-E54</f>
        <v>0</v>
      </c>
      <c r="D42" s="20" t="s">
        <v>4</v>
      </c>
      <c r="E42" s="20" t="s">
        <v>14</v>
      </c>
      <c r="F42" s="20" t="s">
        <v>15</v>
      </c>
      <c r="G42" s="20" t="s">
        <v>16</v>
      </c>
      <c r="H42" s="20" t="s">
        <v>32</v>
      </c>
      <c r="I42" s="146">
        <f>+I26-K54</f>
        <v>0</v>
      </c>
      <c r="J42" s="20" t="s">
        <v>17</v>
      </c>
      <c r="K42" s="20" t="s">
        <v>14</v>
      </c>
      <c r="L42" s="20" t="s">
        <v>16</v>
      </c>
      <c r="M42" s="20" t="s">
        <v>32</v>
      </c>
      <c r="N42" s="33"/>
      <c r="O42" s="32"/>
    </row>
    <row r="43" spans="2:15" x14ac:dyDescent="0.25">
      <c r="B43" s="31"/>
      <c r="C43" s="28"/>
      <c r="D43" s="22" t="s">
        <v>26</v>
      </c>
      <c r="E43" s="47">
        <v>107893</v>
      </c>
      <c r="F43" s="50">
        <f t="shared" ref="F43:F51" si="3">+E43/E$51</f>
        <v>0.48860821404149135</v>
      </c>
      <c r="G43" s="50">
        <f t="shared" ref="G43:G50" si="4">+E43/E$54</f>
        <v>0.39341829386132837</v>
      </c>
      <c r="H43" s="52">
        <v>2.2425000000000002</v>
      </c>
      <c r="I43" s="33"/>
      <c r="J43" s="22" t="s">
        <v>117</v>
      </c>
      <c r="K43" s="47">
        <v>45988</v>
      </c>
      <c r="L43" s="50">
        <f t="shared" ref="L43:L54" si="5">+K43/K$54</f>
        <v>0.71453209241621474</v>
      </c>
      <c r="M43" s="52">
        <v>1.9574999999999998</v>
      </c>
      <c r="N43" s="33"/>
      <c r="O43" s="32"/>
    </row>
    <row r="44" spans="2:15" x14ac:dyDescent="0.25">
      <c r="B44" s="31"/>
      <c r="C44" s="28"/>
      <c r="D44" s="22" t="s">
        <v>23</v>
      </c>
      <c r="E44" s="47">
        <v>39280</v>
      </c>
      <c r="F44" s="50">
        <f t="shared" si="3"/>
        <v>0.17788485487983263</v>
      </c>
      <c r="G44" s="50">
        <f t="shared" si="4"/>
        <v>0.14322959397618917</v>
      </c>
      <c r="H44" s="52">
        <v>1.5883333333333332</v>
      </c>
      <c r="I44" s="33"/>
      <c r="J44" s="22" t="s">
        <v>38</v>
      </c>
      <c r="K44" s="47">
        <v>4176</v>
      </c>
      <c r="L44" s="50">
        <f t="shared" si="5"/>
        <v>6.4884013610726987E-2</v>
      </c>
      <c r="M44" s="52">
        <v>4.3416666666666668</v>
      </c>
      <c r="N44" s="33"/>
      <c r="O44" s="32"/>
    </row>
    <row r="45" spans="2:15" x14ac:dyDescent="0.25">
      <c r="B45" s="31"/>
      <c r="C45" s="28"/>
      <c r="D45" s="22" t="s">
        <v>27</v>
      </c>
      <c r="E45" s="47">
        <v>18752</v>
      </c>
      <c r="F45" s="50">
        <f t="shared" si="3"/>
        <v>8.4920997930412967E-2</v>
      </c>
      <c r="G45" s="50">
        <f t="shared" si="4"/>
        <v>6.8376816350343678E-2</v>
      </c>
      <c r="H45" s="52">
        <v>1.8133333333333337</v>
      </c>
      <c r="I45" s="33"/>
      <c r="J45" s="22" t="s">
        <v>40</v>
      </c>
      <c r="K45" s="47">
        <v>2665</v>
      </c>
      <c r="L45" s="50">
        <f t="shared" si="5"/>
        <v>4.1407063283665571E-2</v>
      </c>
      <c r="M45" s="52">
        <v>1.9433333333333334</v>
      </c>
      <c r="N45" s="33"/>
      <c r="O45" s="32"/>
    </row>
    <row r="46" spans="2:15" x14ac:dyDescent="0.25">
      <c r="B46" s="31"/>
      <c r="C46" s="28"/>
      <c r="D46" s="22" t="s">
        <v>18</v>
      </c>
      <c r="E46" s="47">
        <v>15730</v>
      </c>
      <c r="F46" s="50">
        <f t="shared" si="3"/>
        <v>7.1235457414963524E-2</v>
      </c>
      <c r="G46" s="50">
        <f t="shared" si="4"/>
        <v>5.7357472333132785E-2</v>
      </c>
      <c r="H46" s="52">
        <v>1.5466666666666666</v>
      </c>
      <c r="I46" s="33"/>
      <c r="J46" s="22" t="s">
        <v>25</v>
      </c>
      <c r="K46" s="47">
        <v>2156</v>
      </c>
      <c r="L46" s="50">
        <f t="shared" si="5"/>
        <v>3.3498547256879167E-2</v>
      </c>
      <c r="M46" s="52">
        <v>3.4525000000000001</v>
      </c>
      <c r="N46" s="33"/>
      <c r="O46" s="32"/>
    </row>
    <row r="47" spans="2:15" x14ac:dyDescent="0.25">
      <c r="B47" s="31"/>
      <c r="C47" s="28"/>
      <c r="D47" s="22" t="s">
        <v>22</v>
      </c>
      <c r="E47" s="47">
        <v>15402</v>
      </c>
      <c r="F47" s="50">
        <f t="shared" si="3"/>
        <v>6.9750064533074904E-2</v>
      </c>
      <c r="G47" s="50">
        <f t="shared" si="4"/>
        <v>5.6161461466936499E-2</v>
      </c>
      <c r="H47" s="52">
        <v>1.7125000000000004</v>
      </c>
      <c r="I47" s="33"/>
      <c r="J47" s="22" t="s">
        <v>108</v>
      </c>
      <c r="K47" s="47">
        <v>1874</v>
      </c>
      <c r="L47" s="50">
        <f t="shared" si="5"/>
        <v>2.911701185500536E-2</v>
      </c>
      <c r="M47" s="52">
        <v>1.5199999999999998</v>
      </c>
      <c r="N47" s="33"/>
      <c r="O47" s="32"/>
    </row>
    <row r="48" spans="2:15" x14ac:dyDescent="0.25">
      <c r="B48" s="31"/>
      <c r="C48" s="28"/>
      <c r="D48" s="22" t="s">
        <v>103</v>
      </c>
      <c r="E48" s="47">
        <v>8793</v>
      </c>
      <c r="F48" s="50">
        <f t="shared" si="3"/>
        <v>3.9820303690386159E-2</v>
      </c>
      <c r="G48" s="50">
        <f t="shared" si="4"/>
        <v>3.2062571787999782E-2</v>
      </c>
      <c r="H48" s="52">
        <v>2.2433333333333332</v>
      </c>
      <c r="I48" s="33"/>
      <c r="J48" s="22" t="s">
        <v>34</v>
      </c>
      <c r="K48" s="47">
        <v>1581</v>
      </c>
      <c r="L48" s="50">
        <f t="shared" si="5"/>
        <v>2.4564565497739315E-2</v>
      </c>
      <c r="M48" s="52">
        <v>2.6891666666666669</v>
      </c>
      <c r="N48" s="33"/>
      <c r="O48" s="32"/>
    </row>
    <row r="49" spans="2:15" x14ac:dyDescent="0.25">
      <c r="B49" s="31"/>
      <c r="C49" s="28"/>
      <c r="D49" s="22" t="s">
        <v>107</v>
      </c>
      <c r="E49" s="47">
        <v>3050</v>
      </c>
      <c r="F49" s="50">
        <f t="shared" si="3"/>
        <v>1.3812342346830181E-2</v>
      </c>
      <c r="G49" s="50">
        <f t="shared" si="4"/>
        <v>1.112144250578862E-2</v>
      </c>
      <c r="H49" s="52">
        <v>2.0675000000000003</v>
      </c>
      <c r="I49" s="33"/>
      <c r="J49" s="22" t="s">
        <v>19</v>
      </c>
      <c r="K49" s="47">
        <v>839</v>
      </c>
      <c r="L49" s="50">
        <f>+K49/K$54</f>
        <v>1.3035844688553627E-2</v>
      </c>
      <c r="M49" s="52">
        <v>2.2858333333333336</v>
      </c>
      <c r="N49" s="33"/>
      <c r="O49" s="32"/>
    </row>
    <row r="50" spans="2:15" x14ac:dyDescent="0.25">
      <c r="B50" s="31"/>
      <c r="C50" s="28"/>
      <c r="D50" s="22" t="s">
        <v>3</v>
      </c>
      <c r="E50" s="47">
        <f>11905+12</f>
        <v>11917</v>
      </c>
      <c r="F50" s="50">
        <f t="shared" si="3"/>
        <v>5.3967765163008281E-2</v>
      </c>
      <c r="G50" s="50">
        <f t="shared" si="4"/>
        <v>4.3453846013600979E-2</v>
      </c>
      <c r="H50" s="52">
        <v>2.060909090909091</v>
      </c>
      <c r="I50" s="33"/>
      <c r="J50" s="22" t="s">
        <v>37</v>
      </c>
      <c r="K50" s="47">
        <v>671</v>
      </c>
      <c r="L50" s="50">
        <f>+K50/K$54</f>
        <v>1.042556827892668E-2</v>
      </c>
      <c r="M50" s="52">
        <v>3.0550000000000002</v>
      </c>
      <c r="N50" s="33"/>
      <c r="O50" s="32"/>
    </row>
    <row r="51" spans="2:15" x14ac:dyDescent="0.25">
      <c r="B51" s="31"/>
      <c r="C51" s="28"/>
      <c r="D51" s="48" t="s">
        <v>29</v>
      </c>
      <c r="E51" s="49">
        <f>SUM(E43:E50)</f>
        <v>220817</v>
      </c>
      <c r="F51" s="51">
        <f t="shared" si="3"/>
        <v>1</v>
      </c>
      <c r="G51" s="50"/>
      <c r="H51" s="28"/>
      <c r="I51" s="33"/>
      <c r="J51" s="22" t="s">
        <v>35</v>
      </c>
      <c r="K51" s="47">
        <v>670</v>
      </c>
      <c r="L51" s="50">
        <f t="shared" si="5"/>
        <v>1.0410030919345566E-2</v>
      </c>
      <c r="M51" s="52">
        <v>2.4291666666666663</v>
      </c>
      <c r="N51" s="33"/>
      <c r="O51" s="32"/>
    </row>
    <row r="52" spans="2:15" x14ac:dyDescent="0.25">
      <c r="B52" s="31"/>
      <c r="C52" s="28"/>
      <c r="D52" s="53" t="s">
        <v>30</v>
      </c>
      <c r="E52" s="39"/>
      <c r="F52" s="22"/>
      <c r="G52" s="50"/>
      <c r="H52" s="28"/>
      <c r="I52" s="33"/>
      <c r="J52" s="22" t="s">
        <v>20</v>
      </c>
      <c r="K52" s="47">
        <v>500</v>
      </c>
      <c r="L52" s="50">
        <f t="shared" si="5"/>
        <v>7.7686797905563926E-3</v>
      </c>
      <c r="M52" s="52">
        <v>3.5866666666666664</v>
      </c>
      <c r="N52" s="33"/>
      <c r="O52" s="32"/>
    </row>
    <row r="53" spans="2:15" x14ac:dyDescent="0.25">
      <c r="B53" s="31"/>
      <c r="C53" s="28"/>
      <c r="D53" s="22" t="s">
        <v>106</v>
      </c>
      <c r="E53" s="47">
        <v>53428</v>
      </c>
      <c r="F53" s="22"/>
      <c r="G53" s="50">
        <f>+E53/E$54</f>
        <v>0.19481850170468012</v>
      </c>
      <c r="H53" s="52">
        <v>1.1758333333333333</v>
      </c>
      <c r="I53" s="33"/>
      <c r="J53" s="22" t="s">
        <v>3</v>
      </c>
      <c r="K53" s="47">
        <f>3238+3</f>
        <v>3241</v>
      </c>
      <c r="L53" s="50">
        <f t="shared" si="5"/>
        <v>5.0356582402386538E-2</v>
      </c>
      <c r="M53" s="52">
        <v>2.4825729564553103</v>
      </c>
      <c r="N53" s="33"/>
      <c r="O53" s="32"/>
    </row>
    <row r="54" spans="2:15" x14ac:dyDescent="0.25">
      <c r="B54" s="31"/>
      <c r="C54" s="28"/>
      <c r="D54" s="48" t="s">
        <v>9</v>
      </c>
      <c r="E54" s="49">
        <f>+E53+E51</f>
        <v>274245</v>
      </c>
      <c r="F54" s="48"/>
      <c r="G54" s="51">
        <f>+E54/E$54</f>
        <v>1</v>
      </c>
      <c r="H54" s="99">
        <v>1.9744673539518907</v>
      </c>
      <c r="I54" s="33"/>
      <c r="J54" s="48" t="s">
        <v>9</v>
      </c>
      <c r="K54" s="49">
        <f>SUM(K43:K53)</f>
        <v>64361</v>
      </c>
      <c r="L54" s="51">
        <f t="shared" si="5"/>
        <v>1</v>
      </c>
      <c r="M54" s="99">
        <v>2.7029378531073456</v>
      </c>
      <c r="N54" s="33"/>
      <c r="O54" s="32"/>
    </row>
    <row r="55" spans="2:15" x14ac:dyDescent="0.25">
      <c r="B55" s="31"/>
      <c r="C55" s="28"/>
      <c r="D55" s="53" t="s">
        <v>31</v>
      </c>
      <c r="E55" s="33"/>
      <c r="F55" s="33"/>
      <c r="G55" s="33"/>
      <c r="H55" s="28"/>
      <c r="I55" s="33"/>
      <c r="J55" s="33"/>
      <c r="K55" s="33"/>
      <c r="L55" s="33"/>
      <c r="M55" s="33"/>
      <c r="N55" s="33"/>
      <c r="O55" s="32"/>
    </row>
    <row r="56" spans="2:15" ht="15" customHeight="1" x14ac:dyDescent="0.25">
      <c r="B56" s="31"/>
      <c r="C56" s="33"/>
      <c r="D56" s="168" t="s">
        <v>33</v>
      </c>
      <c r="E56" s="168"/>
      <c r="F56" s="168"/>
      <c r="G56" s="168"/>
      <c r="H56" s="168"/>
      <c r="I56" s="168"/>
      <c r="J56" s="168"/>
      <c r="K56" s="168"/>
      <c r="L56" s="168"/>
      <c r="M56" s="33"/>
      <c r="N56" s="33"/>
      <c r="O56" s="32"/>
    </row>
    <row r="57" spans="2:15" x14ac:dyDescent="0.25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  <row r="58" spans="2:15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2:15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2:15" x14ac:dyDescent="0.25">
      <c r="B60" s="40" t="s">
        <v>66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2:15" x14ac:dyDescent="0.25">
      <c r="B61" s="74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2"/>
    </row>
    <row r="62" spans="2:15" x14ac:dyDescent="0.25">
      <c r="B62" s="31"/>
      <c r="C62" s="28"/>
      <c r="D62" s="28"/>
      <c r="E62" s="166" t="s">
        <v>61</v>
      </c>
      <c r="F62" s="166"/>
      <c r="G62" s="166"/>
      <c r="H62" s="166"/>
      <c r="I62" s="166"/>
      <c r="J62" s="166"/>
      <c r="K62" s="166"/>
      <c r="L62" s="28"/>
      <c r="M62" s="28"/>
      <c r="N62" s="33"/>
      <c r="O62" s="32"/>
    </row>
    <row r="63" spans="2:15" x14ac:dyDescent="0.25">
      <c r="B63" s="31"/>
      <c r="C63" s="28"/>
      <c r="D63" s="28"/>
      <c r="E63" s="20" t="s">
        <v>62</v>
      </c>
      <c r="F63" s="20" t="s">
        <v>53</v>
      </c>
      <c r="G63" s="20" t="s">
        <v>56</v>
      </c>
      <c r="H63" s="20" t="s">
        <v>54</v>
      </c>
      <c r="I63" s="20" t="s">
        <v>56</v>
      </c>
      <c r="J63" s="65" t="s">
        <v>55</v>
      </c>
      <c r="K63" s="20" t="s">
        <v>56</v>
      </c>
      <c r="L63" s="28"/>
      <c r="M63" s="28"/>
      <c r="N63" s="33"/>
      <c r="O63" s="32"/>
    </row>
    <row r="64" spans="2:15" x14ac:dyDescent="0.25">
      <c r="B64" s="31"/>
      <c r="C64" s="28"/>
      <c r="D64" s="28"/>
      <c r="E64" s="71" t="s">
        <v>60</v>
      </c>
      <c r="F64" s="66">
        <f>SUM(F65:F70)</f>
        <v>27</v>
      </c>
      <c r="G64" s="72">
        <f>+F64/F72</f>
        <v>0.12980769230769232</v>
      </c>
      <c r="H64" s="66">
        <f>SUM(H65:H70)</f>
        <v>1097</v>
      </c>
      <c r="I64" s="72">
        <f>+H64/H72</f>
        <v>0.32942942942942943</v>
      </c>
      <c r="J64" s="66">
        <f>SUM(J65:J70)</f>
        <v>2633</v>
      </c>
      <c r="K64" s="72">
        <f>+J64/J72</f>
        <v>0.36923292665825269</v>
      </c>
      <c r="L64" s="28"/>
      <c r="M64" s="28"/>
      <c r="N64" s="33"/>
      <c r="O64" s="32"/>
    </row>
    <row r="65" spans="2:15" x14ac:dyDescent="0.25">
      <c r="B65" s="31"/>
      <c r="C65" s="28"/>
      <c r="D65" s="28"/>
      <c r="E65" s="22" t="s">
        <v>48</v>
      </c>
      <c r="F65" s="47">
        <v>0</v>
      </c>
      <c r="G65" s="68">
        <f t="shared" ref="G65:G70" si="6">+F65/F$64</f>
        <v>0</v>
      </c>
      <c r="H65" s="47">
        <v>0</v>
      </c>
      <c r="I65" s="68">
        <f t="shared" ref="I65:I70" si="7">+H65/H$64</f>
        <v>0</v>
      </c>
      <c r="J65" s="47">
        <v>0</v>
      </c>
      <c r="K65" s="68">
        <f t="shared" ref="K65:K70" si="8">+J65/J$64</f>
        <v>0</v>
      </c>
      <c r="L65" s="28"/>
      <c r="M65" s="28"/>
      <c r="N65" s="33"/>
      <c r="O65" s="32"/>
    </row>
    <row r="66" spans="2:15" x14ac:dyDescent="0.25">
      <c r="B66" s="31"/>
      <c r="C66" s="28"/>
      <c r="D66" s="28"/>
      <c r="E66" s="22" t="s">
        <v>49</v>
      </c>
      <c r="F66" s="47">
        <v>9</v>
      </c>
      <c r="G66" s="63">
        <f t="shared" si="6"/>
        <v>0.33333333333333331</v>
      </c>
      <c r="H66" s="47">
        <v>233</v>
      </c>
      <c r="I66" s="63">
        <f t="shared" si="7"/>
        <v>0.21239744758432089</v>
      </c>
      <c r="J66" s="47">
        <v>494</v>
      </c>
      <c r="K66" s="63">
        <f t="shared" si="8"/>
        <v>0.18761868590960881</v>
      </c>
      <c r="L66" s="28"/>
      <c r="M66" s="21"/>
      <c r="N66" s="33"/>
      <c r="O66" s="32"/>
    </row>
    <row r="67" spans="2:15" x14ac:dyDescent="0.25">
      <c r="B67" s="31"/>
      <c r="C67" s="28"/>
      <c r="D67" s="28"/>
      <c r="E67" s="22" t="s">
        <v>50</v>
      </c>
      <c r="F67" s="47">
        <v>12</v>
      </c>
      <c r="G67" s="63">
        <f t="shared" si="6"/>
        <v>0.44444444444444442</v>
      </c>
      <c r="H67" s="47">
        <v>290</v>
      </c>
      <c r="I67" s="63">
        <f t="shared" si="7"/>
        <v>0.26435733819507751</v>
      </c>
      <c r="J67" s="47">
        <v>612</v>
      </c>
      <c r="K67" s="63">
        <f t="shared" si="8"/>
        <v>0.23243448537789593</v>
      </c>
      <c r="L67" s="28"/>
      <c r="M67" s="28"/>
      <c r="N67" s="33"/>
      <c r="O67" s="32"/>
    </row>
    <row r="68" spans="2:15" x14ac:dyDescent="0.25">
      <c r="B68" s="31"/>
      <c r="C68" s="28"/>
      <c r="D68" s="28"/>
      <c r="E68" s="22" t="s">
        <v>51</v>
      </c>
      <c r="F68" s="47">
        <v>6</v>
      </c>
      <c r="G68" s="63">
        <f t="shared" si="6"/>
        <v>0.22222222222222221</v>
      </c>
      <c r="H68" s="47">
        <v>574</v>
      </c>
      <c r="I68" s="63">
        <f t="shared" si="7"/>
        <v>0.52324521422060166</v>
      </c>
      <c r="J68" s="47">
        <v>1527</v>
      </c>
      <c r="K68" s="63">
        <f t="shared" si="8"/>
        <v>0.57994682871249525</v>
      </c>
      <c r="L68" s="28"/>
      <c r="M68" s="28"/>
      <c r="N68" s="33"/>
      <c r="O68" s="32"/>
    </row>
    <row r="69" spans="2:15" x14ac:dyDescent="0.25">
      <c r="B69" s="31"/>
      <c r="C69" s="28"/>
      <c r="D69" s="28"/>
      <c r="E69" s="22" t="s">
        <v>52</v>
      </c>
      <c r="F69" s="47">
        <v>0</v>
      </c>
      <c r="G69" s="63">
        <f t="shared" si="6"/>
        <v>0</v>
      </c>
      <c r="H69" s="47">
        <v>0</v>
      </c>
      <c r="I69" s="63">
        <f t="shared" si="7"/>
        <v>0</v>
      </c>
      <c r="J69" s="47">
        <v>0</v>
      </c>
      <c r="K69" s="63">
        <f t="shared" si="8"/>
        <v>0</v>
      </c>
      <c r="L69" s="28"/>
      <c r="M69" s="28"/>
      <c r="N69" s="33"/>
      <c r="O69" s="32"/>
    </row>
    <row r="70" spans="2:15" x14ac:dyDescent="0.25">
      <c r="B70" s="31"/>
      <c r="C70" s="28"/>
      <c r="D70" s="28"/>
      <c r="E70" s="22" t="s">
        <v>63</v>
      </c>
      <c r="F70" s="47">
        <v>0</v>
      </c>
      <c r="G70" s="63">
        <f t="shared" si="6"/>
        <v>0</v>
      </c>
      <c r="H70" s="47">
        <v>0</v>
      </c>
      <c r="I70" s="63">
        <f t="shared" si="7"/>
        <v>0</v>
      </c>
      <c r="J70" s="47">
        <v>0</v>
      </c>
      <c r="K70" s="63">
        <f t="shared" si="8"/>
        <v>0</v>
      </c>
      <c r="L70" s="28"/>
      <c r="M70" s="28"/>
      <c r="N70" s="33"/>
      <c r="O70" s="32"/>
    </row>
    <row r="71" spans="2:15" ht="15.75" thickBot="1" x14ac:dyDescent="0.3">
      <c r="B71" s="31"/>
      <c r="C71" s="28"/>
      <c r="D71" s="28"/>
      <c r="E71" s="69" t="s">
        <v>58</v>
      </c>
      <c r="F71" s="70">
        <v>181</v>
      </c>
      <c r="G71" s="73">
        <f>+F71/F72</f>
        <v>0.87019230769230771</v>
      </c>
      <c r="H71" s="70">
        <v>2233</v>
      </c>
      <c r="I71" s="73">
        <f>+H71/H72</f>
        <v>0.67057057057057057</v>
      </c>
      <c r="J71" s="70">
        <v>4498</v>
      </c>
      <c r="K71" s="73">
        <f>+J71/J72</f>
        <v>0.63076707334174731</v>
      </c>
      <c r="L71" s="28"/>
      <c r="M71" s="28"/>
      <c r="N71" s="33"/>
      <c r="O71" s="32"/>
    </row>
    <row r="72" spans="2:15" ht="15.75" thickTop="1" x14ac:dyDescent="0.25">
      <c r="B72" s="31"/>
      <c r="C72" s="28"/>
      <c r="D72" s="28"/>
      <c r="E72" s="71" t="s">
        <v>59</v>
      </c>
      <c r="F72" s="66">
        <f>+F71+F64</f>
        <v>208</v>
      </c>
      <c r="G72" s="67"/>
      <c r="H72" s="66">
        <f>+H71+H64</f>
        <v>3330</v>
      </c>
      <c r="I72" s="67"/>
      <c r="J72" s="66">
        <f>+J71+J64</f>
        <v>7131</v>
      </c>
      <c r="K72" s="67"/>
      <c r="L72" s="28"/>
      <c r="M72" s="28"/>
      <c r="N72" s="33"/>
      <c r="O72" s="32"/>
    </row>
    <row r="73" spans="2:15" ht="15" customHeight="1" x14ac:dyDescent="0.25">
      <c r="B73" s="31"/>
      <c r="C73" s="28"/>
      <c r="D73" s="28"/>
      <c r="E73" s="181" t="s">
        <v>65</v>
      </c>
      <c r="F73" s="181"/>
      <c r="G73" s="181"/>
      <c r="H73" s="181"/>
      <c r="I73" s="181"/>
      <c r="J73" s="181"/>
      <c r="K73" s="181"/>
      <c r="L73" s="28"/>
      <c r="M73" s="28"/>
      <c r="N73" s="33"/>
      <c r="O73" s="32"/>
    </row>
    <row r="74" spans="2:15" x14ac:dyDescent="0.25">
      <c r="B74" s="31"/>
      <c r="C74" s="28"/>
      <c r="D74" s="28"/>
      <c r="E74" s="181"/>
      <c r="F74" s="181"/>
      <c r="G74" s="181"/>
      <c r="H74" s="181"/>
      <c r="I74" s="181"/>
      <c r="J74" s="181"/>
      <c r="K74" s="181"/>
      <c r="L74" s="28"/>
      <c r="M74" s="28"/>
      <c r="N74" s="33"/>
      <c r="O74" s="32"/>
    </row>
    <row r="75" spans="2:15" x14ac:dyDescent="0.25">
      <c r="B75" s="31"/>
      <c r="C75" s="28"/>
      <c r="D75" s="28"/>
      <c r="E75" s="77" t="s">
        <v>64</v>
      </c>
      <c r="F75" s="53"/>
      <c r="G75" s="53"/>
      <c r="H75" s="53"/>
      <c r="I75" s="53"/>
      <c r="J75" s="53"/>
      <c r="K75" s="28"/>
      <c r="L75" s="28"/>
      <c r="M75" s="28"/>
      <c r="N75" s="33"/>
      <c r="O75" s="32"/>
    </row>
    <row r="76" spans="2:15" x14ac:dyDescent="0.25">
      <c r="B76" s="31"/>
      <c r="C76" s="28"/>
      <c r="D76" s="28"/>
      <c r="E76" s="75" t="s">
        <v>57</v>
      </c>
      <c r="F76" s="75"/>
      <c r="G76" s="75"/>
      <c r="H76" s="75"/>
      <c r="I76" s="75"/>
      <c r="J76" s="75"/>
      <c r="K76" s="76"/>
      <c r="L76" s="28"/>
      <c r="M76" s="28"/>
      <c r="N76" s="33"/>
      <c r="O76" s="32"/>
    </row>
    <row r="77" spans="2:15" x14ac:dyDescent="0.25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</row>
    <row r="78" spans="2:15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2:15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2:15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2:15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2:15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2:15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2:15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2:15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2:15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2:15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2:15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2:15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2:15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2:15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2:15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2:15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2:15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2:15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2:15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2:15" x14ac:dyDescent="0.2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2:15" x14ac:dyDescent="0.2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2:15" x14ac:dyDescent="0.2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2:15" x14ac:dyDescent="0.2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2:15" x14ac:dyDescent="0.2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2:15" x14ac:dyDescent="0.2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2:15" x14ac:dyDescent="0.2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2:15" x14ac:dyDescent="0.2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2:15" x14ac:dyDescent="0.2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2:15" x14ac:dyDescent="0.2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2:15" x14ac:dyDescent="0.2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2:15" x14ac:dyDescent="0.2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2:15" x14ac:dyDescent="0.2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2:15" x14ac:dyDescent="0.2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2:15" x14ac:dyDescent="0.2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2:15" x14ac:dyDescent="0.2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2:15" x14ac:dyDescent="0.2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2:15" x14ac:dyDescent="0.2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2:15" x14ac:dyDescent="0.2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2:15" x14ac:dyDescent="0.2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2:15" x14ac:dyDescent="0.2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2:15" x14ac:dyDescent="0.2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2:15" x14ac:dyDescent="0.2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2:15" x14ac:dyDescent="0.2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2:15" x14ac:dyDescent="0.2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2:15" x14ac:dyDescent="0.2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2:15" x14ac:dyDescent="0.2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2:15" x14ac:dyDescent="0.2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2:15" x14ac:dyDescent="0.2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2:15" x14ac:dyDescent="0.2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2:15" x14ac:dyDescent="0.2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2:15" x14ac:dyDescent="0.2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2:15" x14ac:dyDescent="0.2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2:15" x14ac:dyDescent="0.2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2:15" x14ac:dyDescent="0.2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2:15" x14ac:dyDescent="0.2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2:15" x14ac:dyDescent="0.2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2:15" x14ac:dyDescent="0.2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2:15" x14ac:dyDescent="0.2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2:15" x14ac:dyDescent="0.2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2:15" x14ac:dyDescent="0.2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2:15" x14ac:dyDescent="0.2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2:15" x14ac:dyDescent="0.2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2:15" x14ac:dyDescent="0.2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2:15" x14ac:dyDescent="0.2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2:15" x14ac:dyDescent="0.2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2:15" x14ac:dyDescent="0.2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2:15" x14ac:dyDescent="0.2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2:15" x14ac:dyDescent="0.2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2:15" x14ac:dyDescent="0.2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2:15" x14ac:dyDescent="0.2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2:15" x14ac:dyDescent="0.2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2:15" x14ac:dyDescent="0.2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2:15" x14ac:dyDescent="0.2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2:15" x14ac:dyDescent="0.2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2:15" x14ac:dyDescent="0.2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2:15" x14ac:dyDescent="0.2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2:15" x14ac:dyDescent="0.2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2:15" x14ac:dyDescent="0.2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2:15" x14ac:dyDescent="0.2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2:15" x14ac:dyDescent="0.2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2:15" x14ac:dyDescent="0.2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2:15" x14ac:dyDescent="0.2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2:15" x14ac:dyDescent="0.2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2:15" x14ac:dyDescent="0.2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</sheetData>
  <mergeCells count="13">
    <mergeCell ref="E73:K74"/>
    <mergeCell ref="F31:L31"/>
    <mergeCell ref="C36:N38"/>
    <mergeCell ref="D40:H41"/>
    <mergeCell ref="J40:M41"/>
    <mergeCell ref="D56:L56"/>
    <mergeCell ref="E62:K62"/>
    <mergeCell ref="B1:O2"/>
    <mergeCell ref="C7:N8"/>
    <mergeCell ref="F10:L10"/>
    <mergeCell ref="M18:N22"/>
    <mergeCell ref="C27:D30"/>
    <mergeCell ref="F27:L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Carátula</vt:lpstr>
      <vt:lpstr>Índice</vt:lpstr>
      <vt:lpstr>Norte</vt:lpstr>
      <vt:lpstr>Cajamarca</vt:lpstr>
      <vt:lpstr>La Libertad</vt:lpstr>
      <vt:lpstr>Lambayeque</vt:lpstr>
      <vt:lpstr>Piura</vt:lpstr>
      <vt:lpstr>Tumbes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2018-04-09T14:40:55Z</dcterms:modified>
</cp:coreProperties>
</file>